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Default Extension="emf" ContentType="image/x-emf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80" yWindow="-20" windowWidth="17600" windowHeight="11240"/>
  </bookViews>
  <sheets>
    <sheet name="GameBoard" sheetId="2" r:id="rId1"/>
    <sheet name="Rules" sheetId="3" r:id="rId2"/>
  </sheets>
  <calcPr calcId="130407" concurrentCalc="0"/>
  <customWorkbookViews>
    <customWorkbookView name="A1:L12" guid="{CA93821F-5418-11D4-BD2D-0800460844F7}" includePrintSettings="0" includeHiddenRowCol="0" xWindow="5" yWindow="24" windowWidth="1010" windowHeight="576" activeSheetId="2"/>
  </customWorkbookView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A17" i="2"/>
  <c r="AA21"/>
  <c r="AB17"/>
  <c r="AB21"/>
  <c r="AC17"/>
  <c r="AC21"/>
  <c r="AI17"/>
  <c r="AI21"/>
  <c r="U21"/>
  <c r="Z18"/>
  <c r="Z22"/>
  <c r="AB18"/>
  <c r="AB22"/>
  <c r="AC18"/>
  <c r="AC22"/>
  <c r="AI18"/>
  <c r="AI22"/>
  <c r="U22"/>
  <c r="Z19"/>
  <c r="Z23"/>
  <c r="AA19"/>
  <c r="AA23"/>
  <c r="AC19"/>
  <c r="AC23"/>
  <c r="AI19"/>
  <c r="AI23"/>
  <c r="U23"/>
  <c r="Z20"/>
  <c r="Z24"/>
  <c r="AA20"/>
  <c r="AA24"/>
  <c r="AB20"/>
  <c r="AB24"/>
  <c r="AI20"/>
  <c r="AI24"/>
  <c r="U24"/>
  <c r="AA25"/>
  <c r="AB25"/>
  <c r="AC25"/>
  <c r="AI25"/>
  <c r="U25"/>
  <c r="Z26"/>
  <c r="AB26"/>
  <c r="AC26"/>
  <c r="AI26"/>
  <c r="U26"/>
  <c r="Z27"/>
  <c r="AA27"/>
  <c r="AC27"/>
  <c r="AI27"/>
  <c r="U27"/>
  <c r="Z28"/>
  <c r="AA28"/>
  <c r="AB28"/>
  <c r="AI28"/>
  <c r="U28"/>
  <c r="AA29"/>
  <c r="AB29"/>
  <c r="AC29"/>
  <c r="AI29"/>
  <c r="U29"/>
  <c r="Z30"/>
  <c r="AB30"/>
  <c r="AC30"/>
  <c r="AI30"/>
  <c r="U30"/>
  <c r="Z31"/>
  <c r="AA31"/>
  <c r="AC31"/>
  <c r="AI31"/>
  <c r="U31"/>
  <c r="Z32"/>
  <c r="AA32"/>
  <c r="AB32"/>
  <c r="AI32"/>
  <c r="U32"/>
  <c r="AA33"/>
  <c r="AB33"/>
  <c r="AC33"/>
  <c r="AI33"/>
  <c r="U33"/>
  <c r="Z34"/>
  <c r="AB34"/>
  <c r="AC34"/>
  <c r="AI34"/>
  <c r="U34"/>
  <c r="Z35"/>
  <c r="AA35"/>
  <c r="AC35"/>
  <c r="AI35"/>
  <c r="U35"/>
  <c r="Z36"/>
  <c r="AA36"/>
  <c r="AB36"/>
  <c r="AI36"/>
  <c r="U36"/>
  <c r="AA37"/>
  <c r="AB37"/>
  <c r="AC37"/>
  <c r="AI37"/>
  <c r="U37"/>
  <c r="Z38"/>
  <c r="AB38"/>
  <c r="AC38"/>
  <c r="AI38"/>
  <c r="U38"/>
  <c r="Z39"/>
  <c r="AA39"/>
  <c r="AC39"/>
  <c r="AI39"/>
  <c r="U39"/>
  <c r="Z40"/>
  <c r="AA40"/>
  <c r="AB40"/>
  <c r="AI40"/>
  <c r="U40"/>
  <c r="AA41"/>
  <c r="AB41"/>
  <c r="AC41"/>
  <c r="AI41"/>
  <c r="U41"/>
  <c r="Z42"/>
  <c r="AB42"/>
  <c r="AC42"/>
  <c r="AI42"/>
  <c r="U42"/>
  <c r="Z43"/>
  <c r="AA43"/>
  <c r="AC43"/>
  <c r="AI43"/>
  <c r="U43"/>
  <c r="Z44"/>
  <c r="AA44"/>
  <c r="AB44"/>
  <c r="AI44"/>
  <c r="U44"/>
  <c r="AA45"/>
  <c r="AB45"/>
  <c r="AC45"/>
  <c r="AI45"/>
  <c r="U45"/>
  <c r="Z46"/>
  <c r="AB46"/>
  <c r="AC46"/>
  <c r="AI46"/>
  <c r="U46"/>
  <c r="Z47"/>
  <c r="AA47"/>
  <c r="AC47"/>
  <c r="AI47"/>
  <c r="U47"/>
  <c r="Z48"/>
  <c r="AA48"/>
  <c r="AB48"/>
  <c r="AI48"/>
  <c r="U48"/>
  <c r="AA49"/>
  <c r="AB49"/>
  <c r="AC49"/>
  <c r="AI49"/>
  <c r="U49"/>
  <c r="Z50"/>
  <c r="AB50"/>
  <c r="AC50"/>
  <c r="AI50"/>
  <c r="U50"/>
  <c r="Z51"/>
  <c r="AA51"/>
  <c r="AC51"/>
  <c r="AI51"/>
  <c r="U51"/>
  <c r="Z52"/>
  <c r="AA52"/>
  <c r="AB52"/>
  <c r="AI52"/>
  <c r="U52"/>
  <c r="AA53"/>
  <c r="AB53"/>
  <c r="AC53"/>
  <c r="AI53"/>
  <c r="U53"/>
  <c r="Z54"/>
  <c r="AB54"/>
  <c r="AC54"/>
  <c r="AI54"/>
  <c r="U54"/>
  <c r="Z55"/>
  <c r="AA55"/>
  <c r="AC55"/>
  <c r="AI55"/>
  <c r="U55"/>
  <c r="Z56"/>
  <c r="AA56"/>
  <c r="AB56"/>
  <c r="AI56"/>
  <c r="U56"/>
  <c r="AA57"/>
  <c r="AB57"/>
  <c r="AC57"/>
  <c r="AI57"/>
  <c r="U57"/>
  <c r="Z58"/>
  <c r="AB58"/>
  <c r="AC58"/>
  <c r="AI58"/>
  <c r="U58"/>
  <c r="Z59"/>
  <c r="AA59"/>
  <c r="AC59"/>
  <c r="AI59"/>
  <c r="U59"/>
  <c r="Z60"/>
  <c r="AA60"/>
  <c r="AB60"/>
  <c r="AI60"/>
  <c r="U60"/>
  <c r="AA61"/>
  <c r="AB61"/>
  <c r="AC61"/>
  <c r="AI61"/>
  <c r="U61"/>
  <c r="Z62"/>
  <c r="AB62"/>
  <c r="AC62"/>
  <c r="AI62"/>
  <c r="U62"/>
  <c r="Z63"/>
  <c r="AA63"/>
  <c r="AC63"/>
  <c r="AI63"/>
  <c r="U63"/>
  <c r="Z64"/>
  <c r="AA64"/>
  <c r="AB64"/>
  <c r="AI64"/>
  <c r="U64"/>
  <c r="U20"/>
  <c r="U19"/>
  <c r="U18"/>
  <c r="U17"/>
  <c r="O28"/>
  <c r="O30"/>
  <c r="O31"/>
  <c r="O33"/>
  <c r="O37"/>
  <c r="O41"/>
  <c r="O17"/>
  <c r="Q17"/>
  <c r="Q21"/>
  <c r="R21"/>
  <c r="O18"/>
  <c r="Q18"/>
  <c r="O19"/>
  <c r="Q19"/>
  <c r="O20"/>
  <c r="Q20"/>
  <c r="S21"/>
  <c r="T21"/>
  <c r="V21"/>
  <c r="R17"/>
  <c r="S17"/>
  <c r="T17"/>
  <c r="V17"/>
  <c r="W17"/>
  <c r="W21"/>
  <c r="Q22"/>
  <c r="R22"/>
  <c r="S22"/>
  <c r="T22"/>
  <c r="V22"/>
  <c r="R18"/>
  <c r="S18"/>
  <c r="T18"/>
  <c r="V18"/>
  <c r="W18"/>
  <c r="W22"/>
  <c r="Q23"/>
  <c r="R23"/>
  <c r="S23"/>
  <c r="T23"/>
  <c r="V23"/>
  <c r="R19"/>
  <c r="S19"/>
  <c r="T19"/>
  <c r="V19"/>
  <c r="W19"/>
  <c r="W23"/>
  <c r="Q24"/>
  <c r="R24"/>
  <c r="S24"/>
  <c r="T24"/>
  <c r="V24"/>
  <c r="R20"/>
  <c r="S20"/>
  <c r="T20"/>
  <c r="V20"/>
  <c r="W20"/>
  <c r="W24"/>
  <c r="Q25"/>
  <c r="R25"/>
  <c r="S25"/>
  <c r="T25"/>
  <c r="V25"/>
  <c r="W25"/>
  <c r="Q26"/>
  <c r="R26"/>
  <c r="S26"/>
  <c r="T26"/>
  <c r="V26"/>
  <c r="W26"/>
  <c r="Q27"/>
  <c r="R27"/>
  <c r="S27"/>
  <c r="T27"/>
  <c r="V27"/>
  <c r="W27"/>
  <c r="Q28"/>
  <c r="R28"/>
  <c r="S28"/>
  <c r="T28"/>
  <c r="V28"/>
  <c r="W28"/>
  <c r="Q29"/>
  <c r="R29"/>
  <c r="S29"/>
  <c r="T29"/>
  <c r="V29"/>
  <c r="W29"/>
  <c r="Q30"/>
  <c r="R30"/>
  <c r="S30"/>
  <c r="T30"/>
  <c r="V30"/>
  <c r="W30"/>
  <c r="Q31"/>
  <c r="R31"/>
  <c r="S31"/>
  <c r="T31"/>
  <c r="V31"/>
  <c r="W31"/>
  <c r="Q32"/>
  <c r="R32"/>
  <c r="S32"/>
  <c r="T32"/>
  <c r="V32"/>
  <c r="W32"/>
  <c r="Q33"/>
  <c r="R33"/>
  <c r="S33"/>
  <c r="T33"/>
  <c r="V33"/>
  <c r="W33"/>
  <c r="Q34"/>
  <c r="R34"/>
  <c r="S34"/>
  <c r="T34"/>
  <c r="V34"/>
  <c r="W34"/>
  <c r="Q35"/>
  <c r="R35"/>
  <c r="S35"/>
  <c r="T35"/>
  <c r="V35"/>
  <c r="W35"/>
  <c r="Q36"/>
  <c r="R36"/>
  <c r="S36"/>
  <c r="T36"/>
  <c r="V36"/>
  <c r="W36"/>
  <c r="Q37"/>
  <c r="R37"/>
  <c r="S37"/>
  <c r="T37"/>
  <c r="V37"/>
  <c r="W37"/>
  <c r="Q38"/>
  <c r="R38"/>
  <c r="S38"/>
  <c r="T38"/>
  <c r="V38"/>
  <c r="W38"/>
  <c r="Q39"/>
  <c r="R39"/>
  <c r="S39"/>
  <c r="T39"/>
  <c r="V39"/>
  <c r="W39"/>
  <c r="Q40"/>
  <c r="R40"/>
  <c r="S40"/>
  <c r="T40"/>
  <c r="V40"/>
  <c r="W40"/>
  <c r="Q41"/>
  <c r="R41"/>
  <c r="S41"/>
  <c r="T41"/>
  <c r="V41"/>
  <c r="W41"/>
  <c r="Q42"/>
  <c r="R42"/>
  <c r="S42"/>
  <c r="T42"/>
  <c r="V42"/>
  <c r="W42"/>
  <c r="Q43"/>
  <c r="R43"/>
  <c r="S43"/>
  <c r="T43"/>
  <c r="V43"/>
  <c r="W43"/>
  <c r="Q44"/>
  <c r="R44"/>
  <c r="S44"/>
  <c r="T44"/>
  <c r="V44"/>
  <c r="W44"/>
  <c r="Q45"/>
  <c r="R45"/>
  <c r="S45"/>
  <c r="T45"/>
  <c r="V45"/>
  <c r="W45"/>
  <c r="Q46"/>
  <c r="R46"/>
  <c r="S46"/>
  <c r="T46"/>
  <c r="V46"/>
  <c r="W46"/>
  <c r="Q47"/>
  <c r="R47"/>
  <c r="S47"/>
  <c r="T47"/>
  <c r="V47"/>
  <c r="W47"/>
  <c r="Q48"/>
  <c r="R48"/>
  <c r="S48"/>
  <c r="T48"/>
  <c r="V48"/>
  <c r="W48"/>
  <c r="Q49"/>
  <c r="R49"/>
  <c r="S49"/>
  <c r="T49"/>
  <c r="V49"/>
  <c r="W49"/>
  <c r="Q50"/>
  <c r="R50"/>
  <c r="S50"/>
  <c r="T50"/>
  <c r="V50"/>
  <c r="W50"/>
  <c r="Q51"/>
  <c r="R51"/>
  <c r="S51"/>
  <c r="T51"/>
  <c r="V51"/>
  <c r="W51"/>
  <c r="Q52"/>
  <c r="R52"/>
  <c r="S52"/>
  <c r="T52"/>
  <c r="V52"/>
  <c r="W52"/>
  <c r="Q53"/>
  <c r="R53"/>
  <c r="S53"/>
  <c r="T53"/>
  <c r="V53"/>
  <c r="W53"/>
  <c r="Q54"/>
  <c r="R54"/>
  <c r="S54"/>
  <c r="T54"/>
  <c r="V54"/>
  <c r="W54"/>
  <c r="Q55"/>
  <c r="R55"/>
  <c r="S55"/>
  <c r="T55"/>
  <c r="V55"/>
  <c r="W55"/>
  <c r="Q56"/>
  <c r="R56"/>
  <c r="S56"/>
  <c r="T56"/>
  <c r="V56"/>
  <c r="W56"/>
  <c r="Q57"/>
  <c r="R57"/>
  <c r="S57"/>
  <c r="T57"/>
  <c r="V57"/>
  <c r="W57"/>
  <c r="Q58"/>
  <c r="R58"/>
  <c r="S58"/>
  <c r="T58"/>
  <c r="V58"/>
  <c r="W58"/>
  <c r="Q59"/>
  <c r="R59"/>
  <c r="S59"/>
  <c r="T59"/>
  <c r="V59"/>
  <c r="W59"/>
  <c r="Q60"/>
  <c r="R60"/>
  <c r="S60"/>
  <c r="T60"/>
  <c r="V60"/>
  <c r="W60"/>
  <c r="Q61"/>
  <c r="R61"/>
  <c r="S61"/>
  <c r="T61"/>
  <c r="V61"/>
  <c r="W61"/>
  <c r="Q62"/>
  <c r="R62"/>
  <c r="S62"/>
  <c r="T62"/>
  <c r="V62"/>
  <c r="W62"/>
  <c r="Q63"/>
  <c r="R63"/>
  <c r="S63"/>
  <c r="T63"/>
  <c r="V63"/>
  <c r="W63"/>
  <c r="Q64"/>
  <c r="R64"/>
  <c r="S64"/>
  <c r="T64"/>
  <c r="V64"/>
  <c r="W64"/>
  <c r="AE15"/>
  <c r="AE16"/>
  <c r="U16"/>
  <c r="V16"/>
  <c r="S16"/>
  <c r="O16"/>
  <c r="U15"/>
  <c r="V15"/>
  <c r="S15"/>
  <c r="O15"/>
  <c r="AD14"/>
  <c r="U14"/>
  <c r="V14"/>
  <c r="S14"/>
  <c r="O14"/>
  <c r="AD13"/>
  <c r="U13"/>
  <c r="V13"/>
  <c r="S13"/>
  <c r="O13"/>
</calcChain>
</file>

<file path=xl/sharedStrings.xml><?xml version="1.0" encoding="utf-8"?>
<sst xmlns="http://schemas.openxmlformats.org/spreadsheetml/2006/main" count="236" uniqueCount="69">
  <si>
    <t>ROUND</t>
  </si>
  <si>
    <t>PLAYER</t>
  </si>
  <si>
    <t># Squares Owned</t>
  </si>
  <si>
    <t>Revenue (Squares * $2000)</t>
  </si>
  <si>
    <t>#OthersSquares</t>
  </si>
  <si>
    <t>Transit Cost (*$1000)</t>
  </si>
  <si>
    <t>Net</t>
  </si>
  <si>
    <t>Peering Costs</t>
  </si>
  <si>
    <t>A</t>
  </si>
  <si>
    <t>B</t>
  </si>
  <si>
    <t>C</t>
  </si>
  <si>
    <t>D</t>
  </si>
  <si>
    <t>Sum of Transit $$$$ paid to X</t>
  </si>
  <si>
    <t>Sum of Transit $$$ Paid to Y</t>
  </si>
  <si>
    <t>Pay for Transit to A?</t>
  </si>
  <si>
    <t>Pay for Transit to B?</t>
  </si>
  <si>
    <t>Pay for Transit to C?</t>
  </si>
  <si>
    <t>Pay for Transit to D?</t>
  </si>
  <si>
    <t>copy</t>
  </si>
  <si>
    <t>Bonus Content Squares</t>
  </si>
  <si>
    <t>Transit Provider X</t>
  </si>
  <si>
    <t>Transit Provider Y</t>
  </si>
  <si>
    <t>E</t>
  </si>
  <si>
    <t>S</t>
  </si>
  <si>
    <t>W</t>
  </si>
  <si>
    <t>N</t>
  </si>
  <si>
    <t>Running Additional Peering Costs</t>
  </si>
  <si>
    <t>Use when peering not split evenly</t>
  </si>
  <si>
    <t>+/- Peering Cost</t>
  </si>
  <si>
    <t>Running Total</t>
  </si>
  <si>
    <t>Notes:</t>
  </si>
  <si>
    <t>Can only move adjacently and diagonally</t>
  </si>
  <si>
    <t>Hint: Calculate cost of NOT peering vs. Cost of peering</t>
  </si>
  <si>
    <t>One Time (non-cumulative) Peering Adjustment</t>
  </si>
  <si>
    <t xml:space="preserve">Roll </t>
  </si>
  <si>
    <t>Peering Array</t>
  </si>
  <si>
    <t>XpeerY</t>
  </si>
  <si>
    <t>Jan</t>
  </si>
  <si>
    <t>Feb</t>
  </si>
  <si>
    <t>Mar</t>
  </si>
  <si>
    <t>Apr</t>
  </si>
  <si>
    <t>May</t>
  </si>
  <si>
    <t>Jun</t>
  </si>
  <si>
    <t>Mayu</t>
  </si>
  <si>
    <t>Jul</t>
  </si>
  <si>
    <t>Aug</t>
  </si>
  <si>
    <t>Sep</t>
  </si>
  <si>
    <t>Oct</t>
  </si>
  <si>
    <t>Nov</t>
  </si>
  <si>
    <t>Summary cost benefit analysis of peering</t>
  </si>
  <si>
    <t>At end of game we assume all roll a 3 for remaining rolls</t>
  </si>
  <si>
    <t>Winner is the ISP will the largest bank account at the end</t>
  </si>
  <si>
    <t>a</t>
    <phoneticPr fontId="0" type="noConversion"/>
  </si>
  <si>
    <t>b</t>
    <phoneticPr fontId="0" type="noConversion"/>
  </si>
  <si>
    <t>b</t>
    <phoneticPr fontId="0" type="noConversion"/>
  </si>
  <si>
    <t>c</t>
    <phoneticPr fontId="0" type="noConversion"/>
  </si>
  <si>
    <t>c</t>
    <phoneticPr fontId="0" type="noConversion"/>
  </si>
  <si>
    <t>c</t>
    <phoneticPr fontId="0" type="noConversion"/>
  </si>
  <si>
    <t>d</t>
    <phoneticPr fontId="0" type="noConversion"/>
  </si>
  <si>
    <t>b</t>
    <phoneticPr fontId="0" type="noConversion"/>
  </si>
  <si>
    <t>dpeerc</t>
    <phoneticPr fontId="0" type="noConversion"/>
  </si>
  <si>
    <t>cpeerd</t>
    <phoneticPr fontId="0" type="noConversion"/>
  </si>
  <si>
    <t>bpeera</t>
    <phoneticPr fontId="0" type="noConversion"/>
  </si>
  <si>
    <t>apeerb</t>
    <phoneticPr fontId="0" type="noConversion"/>
  </si>
  <si>
    <t>d</t>
    <phoneticPr fontId="0" type="noConversion"/>
  </si>
  <si>
    <t>d</t>
    <phoneticPr fontId="0" type="noConversion"/>
  </si>
  <si>
    <t>bd</t>
    <phoneticPr fontId="0" type="noConversion"/>
  </si>
  <si>
    <t>ad</t>
    <phoneticPr fontId="0" type="noConversion"/>
  </si>
  <si>
    <t>apeerd</t>
    <phoneticPr fontId="0" type="noConversion"/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</si>
</sst>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7" borderId="0" xfId="0" applyFill="1"/>
    <xf numFmtId="0" fontId="0" fillId="0" borderId="4" xfId="0" applyBorder="1"/>
    <xf numFmtId="0" fontId="0" fillId="0" borderId="11" xfId="0" applyBorder="1"/>
    <xf numFmtId="0" fontId="0" fillId="6" borderId="12" xfId="0" applyFill="1" applyBorder="1" applyAlignment="1">
      <alignment textRotation="90"/>
    </xf>
    <xf numFmtId="0" fontId="0" fillId="6" borderId="13" xfId="0" applyFill="1" applyBorder="1" applyAlignment="1">
      <alignment textRotation="90"/>
    </xf>
    <xf numFmtId="0" fontId="0" fillId="6" borderId="13" xfId="0" applyFill="1" applyBorder="1"/>
    <xf numFmtId="6" fontId="0" fillId="6" borderId="13" xfId="0" applyNumberFormat="1" applyFill="1" applyBorder="1"/>
    <xf numFmtId="0" fontId="0" fillId="6" borderId="14" xfId="0" applyFill="1" applyBorder="1"/>
    <xf numFmtId="42" fontId="0" fillId="6" borderId="14" xfId="0" applyNumberFormat="1" applyFill="1" applyBorder="1"/>
    <xf numFmtId="42" fontId="0" fillId="6" borderId="13" xfId="0" applyNumberFormat="1" applyFill="1" applyBorder="1"/>
    <xf numFmtId="0" fontId="0" fillId="6" borderId="15" xfId="0" applyFill="1" applyBorder="1" applyAlignment="1">
      <alignment textRotation="90"/>
    </xf>
    <xf numFmtId="0" fontId="0" fillId="6" borderId="0" xfId="0" applyFill="1" applyBorder="1" applyAlignment="1">
      <alignment textRotation="90"/>
    </xf>
    <xf numFmtId="0" fontId="0" fillId="6" borderId="0" xfId="0" applyFill="1" applyBorder="1"/>
    <xf numFmtId="6" fontId="0" fillId="6" borderId="0" xfId="0" applyNumberFormat="1" applyFill="1" applyBorder="1"/>
    <xf numFmtId="0" fontId="0" fillId="6" borderId="4" xfId="0" applyFill="1" applyBorder="1"/>
    <xf numFmtId="42" fontId="0" fillId="6" borderId="4" xfId="0" applyNumberFormat="1" applyFill="1" applyBorder="1"/>
    <xf numFmtId="42" fontId="0" fillId="6" borderId="0" xfId="0" applyNumberFormat="1" applyFill="1" applyBorder="1"/>
    <xf numFmtId="0" fontId="0" fillId="6" borderId="16" xfId="0" applyFill="1" applyBorder="1" applyAlignment="1">
      <alignment textRotation="90"/>
    </xf>
    <xf numFmtId="0" fontId="0" fillId="6" borderId="11" xfId="0" applyFill="1" applyBorder="1" applyAlignment="1">
      <alignment textRotation="90"/>
    </xf>
    <xf numFmtId="0" fontId="0" fillId="6" borderId="11" xfId="0" applyFill="1" applyBorder="1"/>
    <xf numFmtId="6" fontId="0" fillId="6" borderId="11" xfId="0" applyNumberFormat="1" applyFill="1" applyBorder="1"/>
    <xf numFmtId="0" fontId="0" fillId="6" borderId="10" xfId="0" applyFill="1" applyBorder="1"/>
    <xf numFmtId="0" fontId="0" fillId="6" borderId="18" xfId="0" applyFill="1" applyBorder="1"/>
    <xf numFmtId="42" fontId="0" fillId="6" borderId="10" xfId="0" applyNumberFormat="1" applyFill="1" applyBorder="1"/>
    <xf numFmtId="42" fontId="0" fillId="6" borderId="11" xfId="0" applyNumberFormat="1" applyFill="1" applyBorder="1"/>
    <xf numFmtId="0" fontId="0" fillId="6" borderId="15" xfId="0" applyFill="1" applyBorder="1"/>
    <xf numFmtId="0" fontId="0" fillId="6" borderId="16" xfId="0" applyFill="1" applyBorder="1"/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42" fontId="0" fillId="0" borderId="0" xfId="1" applyNumberFormat="1" applyFont="1"/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3" fillId="0" borderId="11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6" fontId="0" fillId="6" borderId="17" xfId="0" applyNumberFormat="1" applyFill="1" applyBorder="1"/>
    <xf numFmtId="0" fontId="0" fillId="7" borderId="4" xfId="0" applyFill="1" applyBorder="1"/>
    <xf numFmtId="0" fontId="0" fillId="7" borderId="1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 textRotation="90"/>
    </xf>
    <xf numFmtId="0" fontId="2" fillId="0" borderId="11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3" fillId="0" borderId="11" xfId="0" applyFont="1" applyBorder="1" applyAlignment="1">
      <alignment horizontal="center" textRotation="90"/>
    </xf>
    <xf numFmtId="0" fontId="0" fillId="0" borderId="0" xfId="0" applyFill="1" applyBorder="1" applyAlignment="1">
      <alignment horizontal="center" textRotation="90"/>
    </xf>
    <xf numFmtId="0" fontId="0" fillId="0" borderId="11" xfId="0" applyFill="1" applyBorder="1" applyAlignment="1">
      <alignment horizontal="center" textRotation="9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textRotation="90"/>
    </xf>
  </cellXfs>
  <cellStyles count="2">
    <cellStyle name="Currency" xfId="1" builtinId="4"/>
    <cellStyle name="Normal" xfId="0" builtinId="0"/>
  </cellStyles>
  <dxfs count="8">
    <dxf>
      <font>
        <b/>
        <i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13"/>
      </font>
      <fill>
        <patternFill>
          <bgColor indexed="3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b/>
        <i val="0"/>
        <condense val="0"/>
        <extend val="0"/>
        <color indexed="13"/>
      </font>
      <fill>
        <patternFill>
          <bgColor indexed="1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11"/>
      </font>
      <fill>
        <patternFill>
          <bgColor indexed="8"/>
        </patternFill>
      </fill>
    </dxf>
    <dxf>
      <font>
        <condense val="0"/>
        <extend val="0"/>
        <color indexed="13"/>
      </font>
      <fill>
        <patternFill>
          <bgColor indexed="12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127000</xdr:rowOff>
    </xdr:from>
    <xdr:to>
      <xdr:col>6</xdr:col>
      <xdr:colOff>63500</xdr:colOff>
      <xdr:row>2</xdr:row>
      <xdr:rowOff>63500</xdr:rowOff>
    </xdr:to>
    <xdr:sp macro="" textlink="">
      <xdr:nvSpPr>
        <xdr:cNvPr id="1110" name="AutoShape 1"/>
        <xdr:cNvSpPr>
          <a:spLocks noChangeArrowheads="1"/>
        </xdr:cNvSpPr>
      </xdr:nvSpPr>
      <xdr:spPr bwMode="auto">
        <a:xfrm>
          <a:off x="1689100" y="381000"/>
          <a:ext cx="165100" cy="19050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/>
            <a:t>ba</a:t>
          </a:r>
        </a:p>
      </xdr:txBody>
    </xdr:sp>
    <xdr:clientData/>
  </xdr:twoCellAnchor>
  <xdr:twoCellAnchor>
    <xdr:from>
      <xdr:col>5</xdr:col>
      <xdr:colOff>177800</xdr:colOff>
      <xdr:row>9</xdr:row>
      <xdr:rowOff>165100</xdr:rowOff>
    </xdr:from>
    <xdr:to>
      <xdr:col>6</xdr:col>
      <xdr:colOff>101600</xdr:colOff>
      <xdr:row>10</xdr:row>
      <xdr:rowOff>76200</xdr:rowOff>
    </xdr:to>
    <xdr:sp macro="" textlink="">
      <xdr:nvSpPr>
        <xdr:cNvPr id="1111" name="AutoShape 2"/>
        <xdr:cNvSpPr>
          <a:spLocks noChangeArrowheads="1"/>
        </xdr:cNvSpPr>
      </xdr:nvSpPr>
      <xdr:spPr bwMode="auto">
        <a:xfrm>
          <a:off x="1689100" y="2451100"/>
          <a:ext cx="203200" cy="16510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9</xdr:col>
      <xdr:colOff>215900</xdr:colOff>
      <xdr:row>5</xdr:row>
      <xdr:rowOff>165100</xdr:rowOff>
    </xdr:from>
    <xdr:to>
      <xdr:col>10</xdr:col>
      <xdr:colOff>101600</xdr:colOff>
      <xdr:row>6</xdr:row>
      <xdr:rowOff>101600</xdr:rowOff>
    </xdr:to>
    <xdr:sp macro="" textlink="">
      <xdr:nvSpPr>
        <xdr:cNvPr id="1112" name="AutoShape 3"/>
        <xdr:cNvSpPr>
          <a:spLocks noChangeArrowheads="1"/>
        </xdr:cNvSpPr>
      </xdr:nvSpPr>
      <xdr:spPr bwMode="auto">
        <a:xfrm>
          <a:off x="2844800" y="1435100"/>
          <a:ext cx="165100" cy="19050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</xdr:col>
      <xdr:colOff>177800</xdr:colOff>
      <xdr:row>5</xdr:row>
      <xdr:rowOff>152400</xdr:rowOff>
    </xdr:from>
    <xdr:to>
      <xdr:col>2</xdr:col>
      <xdr:colOff>63500</xdr:colOff>
      <xdr:row>6</xdr:row>
      <xdr:rowOff>88900</xdr:rowOff>
    </xdr:to>
    <xdr:sp macro="" textlink="">
      <xdr:nvSpPr>
        <xdr:cNvPr id="1113" name="AutoShape 4"/>
        <xdr:cNvSpPr>
          <a:spLocks noChangeArrowheads="1"/>
        </xdr:cNvSpPr>
      </xdr:nvSpPr>
      <xdr:spPr bwMode="auto">
        <a:xfrm>
          <a:off x="571500" y="1422400"/>
          <a:ext cx="165100" cy="190500"/>
        </a:xfrm>
        <a:prstGeom prst="sun">
          <a:avLst>
            <a:gd name="adj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114300</xdr:colOff>
      <xdr:row>6</xdr:row>
      <xdr:rowOff>12700</xdr:rowOff>
    </xdr:from>
    <xdr:to>
      <xdr:col>1</xdr:col>
      <xdr:colOff>203200</xdr:colOff>
      <xdr:row>6</xdr:row>
      <xdr:rowOff>12700</xdr:rowOff>
    </xdr:to>
    <xdr:sp macro="" textlink="">
      <xdr:nvSpPr>
        <xdr:cNvPr id="1114" name="Line 8"/>
        <xdr:cNvSpPr>
          <a:spLocks noChangeShapeType="1"/>
        </xdr:cNvSpPr>
      </xdr:nvSpPr>
      <xdr:spPr bwMode="auto">
        <a:xfrm>
          <a:off x="114300" y="1536700"/>
          <a:ext cx="4826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88900</xdr:colOff>
      <xdr:row>6</xdr:row>
      <xdr:rowOff>0</xdr:rowOff>
    </xdr:from>
    <xdr:to>
      <xdr:col>11</xdr:col>
      <xdr:colOff>190500</xdr:colOff>
      <xdr:row>6</xdr:row>
      <xdr:rowOff>0</xdr:rowOff>
    </xdr:to>
    <xdr:sp macro="" textlink="">
      <xdr:nvSpPr>
        <xdr:cNvPr id="1115" name="Line 9"/>
        <xdr:cNvSpPr>
          <a:spLocks noChangeShapeType="1"/>
        </xdr:cNvSpPr>
      </xdr:nvSpPr>
      <xdr:spPr bwMode="auto">
        <a:xfrm>
          <a:off x="2997200" y="1524000"/>
          <a:ext cx="3810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17</xdr:col>
      <xdr:colOff>63500</xdr:colOff>
      <xdr:row>3</xdr:row>
      <xdr:rowOff>63500</xdr:rowOff>
    </xdr:from>
    <xdr:to>
      <xdr:col>21</xdr:col>
      <xdr:colOff>38100</xdr:colOff>
      <xdr:row>3</xdr:row>
      <xdr:rowOff>215900</xdr:rowOff>
    </xdr:to>
    <xdr:sp macro="" textlink="">
      <xdr:nvSpPr>
        <xdr:cNvPr id="1036" name="AutoShape 12"/>
        <xdr:cNvSpPr>
          <a:spLocks/>
        </xdr:cNvSpPr>
      </xdr:nvSpPr>
      <xdr:spPr bwMode="auto">
        <a:xfrm>
          <a:off x="4902200" y="825500"/>
          <a:ext cx="2197100" cy="152400"/>
        </a:xfrm>
        <a:prstGeom prst="borderCallout2">
          <a:avLst>
            <a:gd name="adj1" fmla="val 75000"/>
            <a:gd name="adj2" fmla="val -3958"/>
            <a:gd name="adj3" fmla="val 75000"/>
            <a:gd name="adj4" fmla="val -13861"/>
            <a:gd name="adj5" fmla="val 312500"/>
            <a:gd name="adj6" fmla="val -702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Internet Exchange Point East</a:t>
          </a:r>
        </a:p>
      </xdr:txBody>
    </xdr:sp>
    <xdr:clientData/>
  </xdr:twoCellAnchor>
  <xdr:twoCellAnchor>
    <xdr:from>
      <xdr:col>12</xdr:col>
      <xdr:colOff>63500</xdr:colOff>
      <xdr:row>0</xdr:row>
      <xdr:rowOff>50800</xdr:rowOff>
    </xdr:from>
    <xdr:to>
      <xdr:col>20</xdr:col>
      <xdr:colOff>12700</xdr:colOff>
      <xdr:row>0</xdr:row>
      <xdr:rowOff>254000</xdr:rowOff>
    </xdr:to>
    <xdr:sp macro="" textlink="">
      <xdr:nvSpPr>
        <xdr:cNvPr id="1037" name="AutoShape 13"/>
        <xdr:cNvSpPr>
          <a:spLocks/>
        </xdr:cNvSpPr>
      </xdr:nvSpPr>
      <xdr:spPr bwMode="auto">
        <a:xfrm>
          <a:off x="3644900" y="50800"/>
          <a:ext cx="2768600" cy="203200"/>
        </a:xfrm>
        <a:prstGeom prst="borderCallout2">
          <a:avLst>
            <a:gd name="adj1" fmla="val 57144"/>
            <a:gd name="adj2" fmla="val -3278"/>
            <a:gd name="adj3" fmla="val 57144"/>
            <a:gd name="adj4" fmla="val -5736"/>
            <a:gd name="adj5" fmla="val 104764"/>
            <a:gd name="adj6" fmla="val -1311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 type="triangle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Internet Service Provider </a:t>
          </a: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Starting Point</a:t>
          </a:r>
        </a:p>
      </xdr:txBody>
    </xdr:sp>
    <xdr:clientData/>
  </xdr:twoCellAnchor>
  <xdr:twoCellAnchor>
    <xdr:from>
      <xdr:col>13</xdr:col>
      <xdr:colOff>101600</xdr:colOff>
      <xdr:row>1</xdr:row>
      <xdr:rowOff>63500</xdr:rowOff>
    </xdr:from>
    <xdr:to>
      <xdr:col>21</xdr:col>
      <xdr:colOff>50800</xdr:colOff>
      <xdr:row>2</xdr:row>
      <xdr:rowOff>38100</xdr:rowOff>
    </xdr:to>
    <xdr:sp macro="" textlink="">
      <xdr:nvSpPr>
        <xdr:cNvPr id="1061" name="AutoShape 37"/>
        <xdr:cNvSpPr>
          <a:spLocks/>
        </xdr:cNvSpPr>
      </xdr:nvSpPr>
      <xdr:spPr bwMode="auto">
        <a:xfrm>
          <a:off x="4025900" y="317500"/>
          <a:ext cx="3086100" cy="228600"/>
        </a:xfrm>
        <a:prstGeom prst="borderCallout2">
          <a:avLst>
            <a:gd name="adj1" fmla="val 48000"/>
            <a:gd name="adj2" fmla="val -2806"/>
            <a:gd name="adj3" fmla="val 48000"/>
            <a:gd name="adj4" fmla="val -12630"/>
            <a:gd name="adj5" fmla="val 144000"/>
            <a:gd name="adj6" fmla="val -203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Get </a:t>
          </a: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$2000 revenue</a:t>
          </a: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for each square you own</a:t>
          </a:r>
        </a:p>
      </xdr:txBody>
    </xdr:sp>
    <xdr:clientData/>
  </xdr:twoCellAnchor>
  <xdr:twoCellAnchor>
    <xdr:from>
      <xdr:col>14</xdr:col>
      <xdr:colOff>127000</xdr:colOff>
      <xdr:row>2</xdr:row>
      <xdr:rowOff>88900</xdr:rowOff>
    </xdr:from>
    <xdr:to>
      <xdr:col>23</xdr:col>
      <xdr:colOff>393700</xdr:colOff>
      <xdr:row>3</xdr:row>
      <xdr:rowOff>25400</xdr:rowOff>
    </xdr:to>
    <xdr:sp macro="" textlink="">
      <xdr:nvSpPr>
        <xdr:cNvPr id="1062" name="AutoShape 38"/>
        <xdr:cNvSpPr>
          <a:spLocks/>
        </xdr:cNvSpPr>
      </xdr:nvSpPr>
      <xdr:spPr bwMode="auto">
        <a:xfrm>
          <a:off x="4279900" y="596900"/>
          <a:ext cx="4572000" cy="190500"/>
        </a:xfrm>
        <a:prstGeom prst="borderCallout1">
          <a:avLst>
            <a:gd name="adj1" fmla="val 57144"/>
            <a:gd name="adj2" fmla="val -1898"/>
            <a:gd name="adj3" fmla="val 152380"/>
            <a:gd name="adj4" fmla="val -1924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Pay </a:t>
          </a: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$1000 transit fee</a:t>
          </a: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to your upstream for each square others own</a:t>
          </a:r>
        </a:p>
      </xdr:txBody>
    </xdr:sp>
    <xdr:clientData/>
  </xdr:twoCellAnchor>
  <xdr:twoCellAnchor>
    <xdr:from>
      <xdr:col>13</xdr:col>
      <xdr:colOff>165100</xdr:colOff>
      <xdr:row>4</xdr:row>
      <xdr:rowOff>139700</xdr:rowOff>
    </xdr:from>
    <xdr:to>
      <xdr:col>24</xdr:col>
      <xdr:colOff>12700</xdr:colOff>
      <xdr:row>5</xdr:row>
      <xdr:rowOff>190500</xdr:rowOff>
    </xdr:to>
    <xdr:sp macro="" textlink="">
      <xdr:nvSpPr>
        <xdr:cNvPr id="1063" name="AutoShape 39"/>
        <xdr:cNvSpPr>
          <a:spLocks/>
        </xdr:cNvSpPr>
      </xdr:nvSpPr>
      <xdr:spPr bwMode="auto">
        <a:xfrm>
          <a:off x="4089400" y="1155700"/>
          <a:ext cx="5181600" cy="304800"/>
        </a:xfrm>
        <a:prstGeom prst="borderCallout1">
          <a:avLst>
            <a:gd name="adj1" fmla="val 37500"/>
            <a:gd name="adj2" fmla="val -1676"/>
            <a:gd name="adj3" fmla="val 115625"/>
            <a:gd name="adj4" fmla="val -1467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Reduce transit fee by peering with other ISPs at exchange point; </a:t>
          </a:r>
          <a:r>
            <a:rPr lang="en-US" sz="1000" b="1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peering costs</a:t>
          </a: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 $2000 per round and loss of 2 turns, split how ISPs see fit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13</xdr:col>
      <xdr:colOff>12700</xdr:colOff>
      <xdr:row>33</xdr:row>
      <xdr:rowOff>0</xdr:rowOff>
    </xdr:to>
    <xdr:sp macro="" textlink="">
      <xdr:nvSpPr>
        <xdr:cNvPr id="2274" name="Rectangle 105"/>
        <xdr:cNvSpPr>
          <a:spLocks noChangeArrowheads="1"/>
        </xdr:cNvSpPr>
      </xdr:nvSpPr>
      <xdr:spPr bwMode="auto">
        <a:xfrm>
          <a:off x="25400" y="0"/>
          <a:ext cx="8737600" cy="5029200"/>
        </a:xfrm>
        <a:prstGeom prst="rect">
          <a:avLst/>
        </a:prstGeom>
        <a:solidFill>
          <a:srgbClr val="0000D4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76200</xdr:colOff>
      <xdr:row>2</xdr:row>
      <xdr:rowOff>38100</xdr:rowOff>
    </xdr:from>
    <xdr:to>
      <xdr:col>12</xdr:col>
      <xdr:colOff>584200</xdr:colOff>
      <xdr:row>32</xdr:row>
      <xdr:rowOff>88900</xdr:rowOff>
    </xdr:to>
    <xdr:sp macro="" textlink="">
      <xdr:nvSpPr>
        <xdr:cNvPr id="2258" name="Rectangle 210"/>
        <xdr:cNvSpPr>
          <a:spLocks noGrp="1" noChangeArrowheads="1"/>
        </xdr:cNvSpPr>
      </xdr:nvSpPr>
      <xdr:spPr bwMode="auto">
        <a:xfrm>
          <a:off x="76200" y="342900"/>
          <a:ext cx="8585200" cy="46228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63500" dist="38099" dir="2700000" algn="ctr" rotWithShape="0">
            <a:srgbClr val="1C1C1C">
              <a:alpha val="74998"/>
            </a:srgbClr>
          </a:outerShdw>
        </a:effectLst>
      </xdr:spPr>
      <xdr:txBody>
        <a:bodyPr vertOverflow="clip" wrap="square" lIns="92075" tIns="46038" rIns="92075" bIns="46038" anchor="t" upright="1"/>
        <a:lstStyle/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•Goal: Maximize bank holdings. Make money by acquiring customers by expanding ISP network and reduce transit costs by peering</a:t>
          </a:r>
        </a:p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•Play: roll the dice and expand your network by selecting that many adjacent “squares” of regional customers</a:t>
          </a:r>
        </a:p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•</a:t>
          </a:r>
          <a:r>
            <a:rPr lang="en-US" sz="2400" b="0" i="0" strike="noStrike">
              <a:solidFill>
                <a:srgbClr val="FFFFFF"/>
              </a:solidFill>
              <a:latin typeface="GillSans"/>
              <a:ea typeface="GillSans"/>
              <a:cs typeface="GillSans"/>
            </a:rPr>
            <a:t>Gain transit revenue of $2000</a:t>
          </a: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 for each customer square</a:t>
          </a:r>
        </a:p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•</a:t>
          </a:r>
          <a:r>
            <a:rPr lang="en-US" sz="2400" b="0" i="0" strike="noStrike">
              <a:solidFill>
                <a:srgbClr val="FFFFFF"/>
              </a:solidFill>
              <a:latin typeface="GillSans"/>
              <a:ea typeface="GillSans"/>
              <a:cs typeface="GillSans"/>
            </a:rPr>
            <a:t>Pay transit fee of $1000</a:t>
          </a: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 for each square of traffic that other ISPs own</a:t>
          </a:r>
        </a:p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•If at Exchange Point, two ISPs can negotiate peering: </a:t>
          </a:r>
        </a:p>
        <a:p>
          <a:pPr algn="l" rtl="0">
            <a:defRPr sz="1000"/>
          </a:pPr>
          <a:r>
            <a:rPr lang="en-US" sz="24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     </a:t>
          </a:r>
          <a:r>
            <a:rPr lang="en-US" sz="22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$2000 recurring cost and one-time loss of 2 turns; ISPs negotiate               cost sharing</a:t>
          </a:r>
        </a:p>
        <a:p>
          <a:pPr algn="l" rtl="0">
            <a:defRPr sz="1000"/>
          </a:pPr>
          <a:r>
            <a:rPr lang="en-US" sz="2200" b="0" i="0" strike="noStrike">
              <a:solidFill>
                <a:srgbClr val="FF9900"/>
              </a:solidFill>
              <a:latin typeface="GillSans"/>
              <a:ea typeface="GillSans"/>
              <a:cs typeface="GillSans"/>
            </a:rPr>
            <a:t>      Peering ISPs do not have to pay transit fee to each others squares</a:t>
          </a:r>
        </a:p>
        <a:p>
          <a:pPr algn="l" rtl="0">
            <a:defRPr sz="1000"/>
          </a:pPr>
          <a:endParaRPr lang="en-US" sz="2200" b="0" i="0" strike="noStrike">
            <a:solidFill>
              <a:srgbClr val="FF9900"/>
            </a:solidFill>
            <a:latin typeface="GillSans"/>
            <a:ea typeface="GillSans"/>
            <a:cs typeface="GillSans"/>
          </a:endParaRPr>
        </a:p>
      </xdr:txBody>
    </xdr:sp>
    <xdr:clientData/>
  </xdr:twoCellAnchor>
  <xdr:oneCellAnchor>
    <xdr:from>
      <xdr:col>5</xdr:col>
      <xdr:colOff>177800</xdr:colOff>
      <xdr:row>0</xdr:row>
      <xdr:rowOff>88900</xdr:rowOff>
    </xdr:from>
    <xdr:ext cx="977900" cy="368300"/>
    <xdr:sp macro="" textlink="">
      <xdr:nvSpPr>
        <xdr:cNvPr id="2260" name="Text Box 212"/>
        <xdr:cNvSpPr txBox="1">
          <a:spLocks noChangeArrowheads="1"/>
        </xdr:cNvSpPr>
      </xdr:nvSpPr>
      <xdr:spPr bwMode="auto">
        <a:xfrm>
          <a:off x="3543300" y="88900"/>
          <a:ext cx="1092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2004" rIns="0" bIns="0" anchor="t" upright="1">
          <a:spAutoFit/>
        </a:bodyPr>
        <a:lstStyle/>
        <a:p>
          <a:pPr algn="l" rtl="0">
            <a:defRPr sz="1000"/>
          </a:pPr>
          <a:r>
            <a:rPr lang="en-US" sz="22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RULES</a:t>
          </a:r>
        </a:p>
      </xdr:txBody>
    </xdr:sp>
    <xdr:clientData/>
  </xdr:oneCellAnchor>
  <xdr:twoCellAnchor>
    <xdr:from>
      <xdr:col>0</xdr:col>
      <xdr:colOff>63500</xdr:colOff>
      <xdr:row>34</xdr:row>
      <xdr:rowOff>12700</xdr:rowOff>
    </xdr:from>
    <xdr:to>
      <xdr:col>12</xdr:col>
      <xdr:colOff>647700</xdr:colOff>
      <xdr:row>47</xdr:row>
      <xdr:rowOff>139700</xdr:rowOff>
    </xdr:to>
    <xdr:sp macro="" textlink="">
      <xdr:nvSpPr>
        <xdr:cNvPr id="2261" name="Rectangle 213"/>
        <xdr:cNvSpPr>
          <a:spLocks noChangeArrowheads="1"/>
        </xdr:cNvSpPr>
      </xdr:nvSpPr>
      <xdr:spPr bwMode="auto">
        <a:xfrm>
          <a:off x="63500" y="5194300"/>
          <a:ext cx="8661400" cy="210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Strange condition comes up when XpeerY results in no loss of turn, allowing for this player to peer again.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</a:rPr>
            <a:t>The problem is that the XpeerY line automates only 1 peering matrix update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AJ98"/>
  <sheetViews>
    <sheetView tabSelected="1" workbookViewId="0">
      <pane ySplit="5120" topLeftCell="A56" activePane="bottomLeft"/>
      <selection activeCell="C7" sqref="C7"/>
      <selection pane="bottomLeft" activeCell="O43" sqref="O43:O64"/>
    </sheetView>
  </sheetViews>
  <sheetFormatPr baseColWidth="10" defaultColWidth="3" defaultRowHeight="15" customHeight="1"/>
  <cols>
    <col min="1" max="1" width="5.1640625" customWidth="1"/>
    <col min="2" max="11" width="3.6640625" customWidth="1"/>
    <col min="12" max="12" width="5.1640625" customWidth="1"/>
    <col min="13" max="13" width="4.5" customWidth="1"/>
    <col min="18" max="18" width="8.5" customWidth="1"/>
    <col min="19" max="19" width="3.5" customWidth="1"/>
    <col min="20" max="20" width="8.5" customWidth="1"/>
    <col min="21" max="21" width="8.6640625" customWidth="1"/>
    <col min="22" max="22" width="8.6640625" bestFit="1" customWidth="1"/>
    <col min="23" max="23" width="9.6640625" bestFit="1" customWidth="1"/>
    <col min="24" max="24" width="10.5" customWidth="1"/>
    <col min="25" max="25" width="4.83203125" style="45" customWidth="1"/>
    <col min="27" max="29" width="3.1640625" customWidth="1"/>
    <col min="30" max="30" width="11" customWidth="1"/>
    <col min="31" max="31" width="10.5" customWidth="1"/>
    <col min="32" max="33" width="3.1640625" customWidth="1"/>
    <col min="34" max="34" width="14.6640625" bestFit="1" customWidth="1"/>
    <col min="35" max="35" width="29.33203125" bestFit="1" customWidth="1"/>
    <col min="36" max="36" width="40.83203125" bestFit="1" customWidth="1"/>
    <col min="37" max="37" width="9.33203125" customWidth="1"/>
    <col min="38" max="43" width="3.1640625" customWidth="1"/>
    <col min="44" max="44" width="10.6640625" customWidth="1"/>
    <col min="45" max="45" width="9" customWidth="1"/>
    <col min="46" max="48" width="3.1640625" customWidth="1"/>
  </cols>
  <sheetData>
    <row r="1" spans="1:36" ht="20.25" customHeight="1">
      <c r="A1" s="44" t="s">
        <v>20</v>
      </c>
      <c r="B1" s="29"/>
      <c r="C1" s="29"/>
      <c r="D1" s="29"/>
      <c r="E1" s="29"/>
      <c r="F1" s="29"/>
      <c r="G1" s="29" t="s">
        <v>25</v>
      </c>
      <c r="H1" s="29"/>
      <c r="I1" s="29"/>
      <c r="J1" s="29"/>
      <c r="K1" s="29"/>
      <c r="L1" s="30"/>
      <c r="AD1" s="67" t="s">
        <v>12</v>
      </c>
      <c r="AE1" s="67" t="s">
        <v>13</v>
      </c>
    </row>
    <row r="2" spans="1:36" s="28" customFormat="1" ht="20.25" customHeight="1">
      <c r="A2" s="31"/>
      <c r="B2" s="38" t="s">
        <v>8</v>
      </c>
      <c r="C2" s="38" t="s">
        <v>52</v>
      </c>
      <c r="D2" s="38" t="s">
        <v>52</v>
      </c>
      <c r="E2" s="38"/>
      <c r="F2" s="39"/>
      <c r="G2" s="39"/>
      <c r="H2" s="38"/>
      <c r="I2" s="38"/>
      <c r="J2" s="38"/>
      <c r="K2" s="38" t="s">
        <v>9</v>
      </c>
      <c r="L2" s="32"/>
      <c r="M2" s="51"/>
      <c r="N2" s="51"/>
      <c r="O2" s="51"/>
      <c r="P2" s="51"/>
      <c r="Q2" s="51"/>
      <c r="R2" s="57" t="s">
        <v>3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67"/>
      <c r="AE2" s="67"/>
      <c r="AF2" s="51"/>
      <c r="AG2" s="51"/>
      <c r="AH2" s="51"/>
      <c r="AI2" s="51"/>
      <c r="AJ2" s="51"/>
    </row>
    <row r="3" spans="1:36" s="28" customFormat="1" ht="20.25" customHeight="1">
      <c r="A3" s="31"/>
      <c r="B3" s="38" t="s">
        <v>52</v>
      </c>
      <c r="C3" s="38"/>
      <c r="D3" s="38"/>
      <c r="E3" s="38" t="s">
        <v>52</v>
      </c>
      <c r="F3" s="39" t="s">
        <v>52</v>
      </c>
      <c r="G3" s="39" t="s">
        <v>53</v>
      </c>
      <c r="H3" s="38"/>
      <c r="I3" s="38"/>
      <c r="J3" s="38" t="s">
        <v>53</v>
      </c>
      <c r="K3" s="38"/>
      <c r="L3" s="32"/>
      <c r="M3" s="51"/>
      <c r="N3" s="51"/>
      <c r="O3" s="51"/>
      <c r="P3" s="51"/>
      <c r="Q3" s="51"/>
      <c r="R3" s="57"/>
      <c r="S3" s="51"/>
      <c r="T3" s="51"/>
      <c r="U3" s="51"/>
      <c r="V3" s="51"/>
      <c r="W3" s="51"/>
      <c r="X3" s="51"/>
      <c r="Y3" s="69" t="s">
        <v>35</v>
      </c>
      <c r="Z3" s="70"/>
      <c r="AA3" s="70"/>
      <c r="AB3" s="70"/>
      <c r="AC3" s="71"/>
      <c r="AD3" s="67"/>
      <c r="AE3" s="67"/>
      <c r="AF3" s="51"/>
      <c r="AG3" s="51"/>
      <c r="AH3" s="51"/>
      <c r="AI3" s="51"/>
      <c r="AJ3" s="51"/>
    </row>
    <row r="4" spans="1:36" s="28" customFormat="1" ht="20.25" customHeight="1">
      <c r="A4" s="31"/>
      <c r="B4" s="38"/>
      <c r="C4" s="38"/>
      <c r="D4" s="38"/>
      <c r="E4" s="38" t="s">
        <v>52</v>
      </c>
      <c r="F4" s="38"/>
      <c r="G4" s="38" t="s">
        <v>53</v>
      </c>
      <c r="H4" s="38"/>
      <c r="I4" s="38" t="s">
        <v>54</v>
      </c>
      <c r="J4" s="38"/>
      <c r="K4" s="38"/>
      <c r="L4" s="32"/>
      <c r="M4" s="51"/>
      <c r="N4" s="51"/>
      <c r="O4" s="51"/>
      <c r="P4" s="51"/>
      <c r="Q4" s="51"/>
      <c r="R4" s="57"/>
      <c r="S4" s="51"/>
      <c r="T4" s="51"/>
      <c r="U4" s="51"/>
      <c r="V4" s="51"/>
      <c r="W4" s="51"/>
      <c r="X4" s="51"/>
      <c r="Y4" s="72"/>
      <c r="Z4" s="73"/>
      <c r="AA4" s="73"/>
      <c r="AB4" s="73"/>
      <c r="AC4" s="74"/>
      <c r="AD4" s="67"/>
      <c r="AE4" s="67"/>
      <c r="AF4" s="51"/>
      <c r="AG4" s="51"/>
      <c r="AH4" s="51"/>
      <c r="AI4" s="51"/>
      <c r="AJ4" s="51"/>
    </row>
    <row r="5" spans="1:36" s="28" customFormat="1" ht="20.25" customHeight="1">
      <c r="A5" s="31"/>
      <c r="B5" s="38"/>
      <c r="C5" s="38"/>
      <c r="D5" s="38" t="s">
        <v>52</v>
      </c>
      <c r="E5" s="38"/>
      <c r="F5" s="38" t="s">
        <v>53</v>
      </c>
      <c r="G5" s="38"/>
      <c r="H5" s="38" t="s">
        <v>54</v>
      </c>
      <c r="I5" s="38"/>
      <c r="J5" s="38"/>
      <c r="K5" s="38"/>
      <c r="L5" s="32"/>
      <c r="M5" s="60" t="s">
        <v>0</v>
      </c>
      <c r="N5" s="62" t="s">
        <v>1</v>
      </c>
      <c r="O5" s="63" t="s">
        <v>34</v>
      </c>
      <c r="P5" s="65" t="s">
        <v>19</v>
      </c>
      <c r="Q5" s="57" t="s">
        <v>2</v>
      </c>
      <c r="R5" s="57"/>
      <c r="S5" s="57" t="s">
        <v>4</v>
      </c>
      <c r="T5" s="57" t="s">
        <v>5</v>
      </c>
      <c r="U5" s="57" t="s">
        <v>7</v>
      </c>
      <c r="V5" s="57" t="s">
        <v>6</v>
      </c>
      <c r="W5" s="57" t="s">
        <v>29</v>
      </c>
      <c r="X5" s="57" t="s">
        <v>36</v>
      </c>
      <c r="Y5" s="75" t="s">
        <v>1</v>
      </c>
      <c r="Z5" s="67" t="s">
        <v>14</v>
      </c>
      <c r="AA5" s="67" t="s">
        <v>15</v>
      </c>
      <c r="AB5" s="67" t="s">
        <v>16</v>
      </c>
      <c r="AC5" s="67" t="s">
        <v>17</v>
      </c>
      <c r="AD5" s="67"/>
      <c r="AE5" s="67"/>
      <c r="AF5" s="51"/>
      <c r="AG5" s="51"/>
      <c r="AH5" s="51"/>
      <c r="AI5" s="51"/>
      <c r="AJ5" s="51"/>
    </row>
    <row r="6" spans="1:36" s="28" customFormat="1" ht="20.25" customHeight="1">
      <c r="A6" s="31"/>
      <c r="B6" s="39"/>
      <c r="C6" s="39" t="s">
        <v>67</v>
      </c>
      <c r="D6" s="38"/>
      <c r="E6" s="38" t="s">
        <v>53</v>
      </c>
      <c r="F6" s="38"/>
      <c r="G6" s="38"/>
      <c r="H6" s="38"/>
      <c r="I6" s="38" t="s">
        <v>59</v>
      </c>
      <c r="J6" s="39" t="s">
        <v>53</v>
      </c>
      <c r="K6" s="39"/>
      <c r="L6" s="32" t="s">
        <v>22</v>
      </c>
      <c r="M6" s="60"/>
      <c r="N6" s="62"/>
      <c r="O6" s="63"/>
      <c r="P6" s="65"/>
      <c r="Q6" s="57"/>
      <c r="R6" s="57"/>
      <c r="S6" s="57"/>
      <c r="T6" s="57"/>
      <c r="U6" s="57"/>
      <c r="V6" s="57"/>
      <c r="W6" s="57"/>
      <c r="X6" s="57"/>
      <c r="Y6" s="60"/>
      <c r="Z6" s="67"/>
      <c r="AA6" s="67"/>
      <c r="AB6" s="62"/>
      <c r="AC6" s="67"/>
      <c r="AD6" s="67"/>
      <c r="AE6" s="67"/>
      <c r="AF6" s="51"/>
      <c r="AG6" s="51"/>
      <c r="AH6" s="51"/>
      <c r="AI6" s="51"/>
      <c r="AJ6" s="51"/>
    </row>
    <row r="7" spans="1:36" s="28" customFormat="1" ht="20.25" customHeight="1">
      <c r="A7" s="33" t="s">
        <v>24</v>
      </c>
      <c r="B7" s="39"/>
      <c r="C7" s="39" t="s">
        <v>57</v>
      </c>
      <c r="D7" s="38" t="s">
        <v>66</v>
      </c>
      <c r="E7" s="38"/>
      <c r="F7" s="38"/>
      <c r="G7" s="38"/>
      <c r="H7" s="38"/>
      <c r="I7" s="38" t="s">
        <v>57</v>
      </c>
      <c r="J7" s="39" t="s">
        <v>58</v>
      </c>
      <c r="K7" s="39"/>
      <c r="L7" s="34"/>
      <c r="M7" s="60"/>
      <c r="N7" s="62"/>
      <c r="O7" s="63"/>
      <c r="P7" s="65"/>
      <c r="Q7" s="57"/>
      <c r="R7" s="57"/>
      <c r="S7" s="57"/>
      <c r="T7" s="57"/>
      <c r="U7" s="57"/>
      <c r="V7" s="57"/>
      <c r="W7" s="57"/>
      <c r="X7" s="57"/>
      <c r="Y7" s="60"/>
      <c r="Z7" s="67"/>
      <c r="AA7" s="67"/>
      <c r="AB7" s="62"/>
      <c r="AC7" s="67"/>
      <c r="AD7" s="67"/>
      <c r="AE7" s="67"/>
      <c r="AF7" s="51"/>
      <c r="AG7" s="51"/>
      <c r="AH7" s="51"/>
      <c r="AI7" s="51"/>
      <c r="AJ7" s="51"/>
    </row>
    <row r="8" spans="1:36" s="28" customFormat="1" ht="20.25" customHeight="1">
      <c r="A8" s="33"/>
      <c r="B8" s="38" t="s">
        <v>57</v>
      </c>
      <c r="C8" s="38"/>
      <c r="D8" s="38"/>
      <c r="E8" s="38" t="s">
        <v>58</v>
      </c>
      <c r="F8" s="38"/>
      <c r="G8" s="38"/>
      <c r="H8" s="38" t="s">
        <v>56</v>
      </c>
      <c r="I8" s="38" t="s">
        <v>65</v>
      </c>
      <c r="J8" s="38"/>
      <c r="K8" s="38"/>
      <c r="L8" s="34"/>
      <c r="M8" s="60"/>
      <c r="N8" s="62"/>
      <c r="O8" s="63"/>
      <c r="P8" s="65"/>
      <c r="Q8" s="57"/>
      <c r="R8" s="57"/>
      <c r="S8" s="57"/>
      <c r="T8" s="57"/>
      <c r="U8" s="57"/>
      <c r="V8" s="57"/>
      <c r="W8" s="57"/>
      <c r="X8" s="57"/>
      <c r="Y8" s="60"/>
      <c r="Z8" s="67"/>
      <c r="AA8" s="67"/>
      <c r="AB8" s="62"/>
      <c r="AC8" s="67"/>
      <c r="AD8" s="67"/>
      <c r="AE8" s="67"/>
      <c r="AF8" s="51"/>
      <c r="AG8" s="51"/>
      <c r="AH8" s="51"/>
      <c r="AI8" s="51"/>
      <c r="AJ8" s="51"/>
    </row>
    <row r="9" spans="1:36" s="28" customFormat="1" ht="20.25" customHeight="1">
      <c r="A9" s="33"/>
      <c r="B9" s="38" t="s">
        <v>56</v>
      </c>
      <c r="C9" s="38"/>
      <c r="D9" s="38"/>
      <c r="E9" s="38"/>
      <c r="F9" s="38" t="s">
        <v>58</v>
      </c>
      <c r="G9" s="38" t="s">
        <v>56</v>
      </c>
      <c r="H9" s="38" t="s">
        <v>64</v>
      </c>
      <c r="I9" s="38"/>
      <c r="J9" s="38"/>
      <c r="K9" s="38"/>
      <c r="L9" s="34"/>
      <c r="M9" s="60"/>
      <c r="N9" s="62"/>
      <c r="O9" s="63"/>
      <c r="P9" s="65"/>
      <c r="Q9" s="57"/>
      <c r="R9" s="57"/>
      <c r="S9" s="57"/>
      <c r="T9" s="57"/>
      <c r="U9" s="57"/>
      <c r="V9" s="57"/>
      <c r="W9" s="57"/>
      <c r="X9" s="57"/>
      <c r="Y9" s="60"/>
      <c r="Z9" s="67"/>
      <c r="AA9" s="67"/>
      <c r="AB9" s="62"/>
      <c r="AC9" s="67"/>
      <c r="AD9" s="67"/>
      <c r="AE9" s="67"/>
      <c r="AF9" s="51"/>
      <c r="AG9" s="51"/>
      <c r="AH9" s="51"/>
      <c r="AI9" s="51"/>
      <c r="AJ9" s="51"/>
    </row>
    <row r="10" spans="1:36" s="28" customFormat="1" ht="20.25" customHeight="1">
      <c r="A10" s="33"/>
      <c r="B10" s="38" t="s">
        <v>55</v>
      </c>
      <c r="C10" s="38"/>
      <c r="D10" s="38"/>
      <c r="E10" s="38"/>
      <c r="F10" s="39" t="s">
        <v>56</v>
      </c>
      <c r="G10" s="39" t="s">
        <v>58</v>
      </c>
      <c r="H10" s="38"/>
      <c r="I10" s="38"/>
      <c r="J10" s="38"/>
      <c r="K10" s="38"/>
      <c r="L10" s="34"/>
      <c r="M10" s="60"/>
      <c r="N10" s="62"/>
      <c r="O10" s="63"/>
      <c r="P10" s="65"/>
      <c r="Q10" s="57"/>
      <c r="R10" s="57"/>
      <c r="S10" s="57"/>
      <c r="T10" s="57"/>
      <c r="U10" s="57"/>
      <c r="V10" s="57"/>
      <c r="W10" s="57"/>
      <c r="X10" s="57"/>
      <c r="Y10" s="60"/>
      <c r="Z10" s="67"/>
      <c r="AA10" s="67"/>
      <c r="AB10" s="62"/>
      <c r="AC10" s="67"/>
      <c r="AD10" s="67"/>
      <c r="AE10" s="67"/>
      <c r="AF10" s="51"/>
      <c r="AG10" s="51"/>
      <c r="AH10" s="51"/>
      <c r="AI10" s="51"/>
      <c r="AJ10" s="51"/>
    </row>
    <row r="11" spans="1:36" s="28" customFormat="1" ht="20.25" customHeight="1">
      <c r="A11" s="33"/>
      <c r="B11" s="38" t="s">
        <v>10</v>
      </c>
      <c r="C11" s="38" t="s">
        <v>56</v>
      </c>
      <c r="D11" s="38" t="s">
        <v>56</v>
      </c>
      <c r="E11" s="38" t="s">
        <v>55</v>
      </c>
      <c r="F11" s="39"/>
      <c r="G11" s="39"/>
      <c r="H11" s="38" t="s">
        <v>58</v>
      </c>
      <c r="I11" s="38" t="s">
        <v>58</v>
      </c>
      <c r="J11" s="38" t="s">
        <v>58</v>
      </c>
      <c r="K11" s="38" t="s">
        <v>11</v>
      </c>
      <c r="L11" s="34"/>
      <c r="M11" s="60"/>
      <c r="N11" s="62"/>
      <c r="O11" s="63"/>
      <c r="P11" s="65"/>
      <c r="Q11" s="57"/>
      <c r="R11" s="57"/>
      <c r="S11" s="57"/>
      <c r="T11" s="57"/>
      <c r="U11" s="57"/>
      <c r="V11" s="57"/>
      <c r="W11" s="57"/>
      <c r="X11" s="57"/>
      <c r="Y11" s="60"/>
      <c r="Z11" s="67"/>
      <c r="AA11" s="67"/>
      <c r="AB11" s="62"/>
      <c r="AC11" s="67"/>
      <c r="AD11" s="67"/>
      <c r="AE11" s="67"/>
      <c r="AF11" s="51"/>
      <c r="AG11" s="51"/>
      <c r="AH11" s="56" t="s">
        <v>27</v>
      </c>
      <c r="AI11" s="56"/>
      <c r="AJ11" s="51"/>
    </row>
    <row r="12" spans="1:36" s="28" customFormat="1" ht="20.25" customHeight="1" thickBot="1">
      <c r="A12" s="35"/>
      <c r="B12" s="36"/>
      <c r="C12" s="36"/>
      <c r="D12" s="36"/>
      <c r="E12" s="36"/>
      <c r="F12" s="36" t="s">
        <v>23</v>
      </c>
      <c r="G12" s="36"/>
      <c r="H12" s="36"/>
      <c r="I12" s="36"/>
      <c r="J12" s="36" t="s">
        <v>21</v>
      </c>
      <c r="K12" s="36"/>
      <c r="L12" s="37"/>
      <c r="M12" s="61"/>
      <c r="N12" s="58"/>
      <c r="O12" s="64"/>
      <c r="P12" s="66"/>
      <c r="Q12" s="58"/>
      <c r="R12" s="58"/>
      <c r="S12" s="58"/>
      <c r="T12" s="58"/>
      <c r="U12" s="58"/>
      <c r="V12" s="58"/>
      <c r="W12" s="57"/>
      <c r="X12" s="58"/>
      <c r="Y12" s="61"/>
      <c r="Z12" s="68"/>
      <c r="AA12" s="68"/>
      <c r="AB12" s="58"/>
      <c r="AC12" s="68"/>
      <c r="AD12" s="68"/>
      <c r="AE12" s="68"/>
      <c r="AF12"/>
      <c r="AG12" s="51"/>
      <c r="AH12" s="40" t="s">
        <v>28</v>
      </c>
      <c r="AI12" s="40" t="s">
        <v>26</v>
      </c>
      <c r="AJ12" s="28" t="s">
        <v>33</v>
      </c>
    </row>
    <row r="13" spans="1:36" s="28" customFormat="1" ht="1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">
        <v>0</v>
      </c>
      <c r="N13" s="5" t="s">
        <v>8</v>
      </c>
      <c r="O13" s="6" t="b">
        <f t="shared" ref="O13:O64" si="0">IF(X13&lt;&gt;"",0)</f>
        <v>0</v>
      </c>
      <c r="P13" s="6"/>
      <c r="Q13" s="5">
        <v>1</v>
      </c>
      <c r="R13" s="7">
        <v>0</v>
      </c>
      <c r="S13" s="6">
        <f>3</f>
        <v>3</v>
      </c>
      <c r="T13" s="7">
        <v>0</v>
      </c>
      <c r="U13" s="7">
        <f>((AA13-1)+(AB13-1)+(AC13-1))*1000</f>
        <v>0</v>
      </c>
      <c r="V13" s="7">
        <f t="shared" ref="V13:V16" si="1">R13+T13+U13</f>
        <v>0</v>
      </c>
      <c r="W13" s="14">
        <v>25000</v>
      </c>
      <c r="X13" s="7"/>
      <c r="Y13" s="46" t="s">
        <v>8</v>
      </c>
      <c r="Z13" s="8"/>
      <c r="AA13" s="6">
        <v>1</v>
      </c>
      <c r="AB13" s="6">
        <v>1</v>
      </c>
      <c r="AC13" s="6">
        <v>1</v>
      </c>
      <c r="AD13" s="9">
        <f>T13</f>
        <v>0</v>
      </c>
      <c r="AE13" s="10"/>
      <c r="AF13" s="6"/>
      <c r="AG13" s="51"/>
      <c r="AH13" s="51"/>
      <c r="AI13" s="51">
        <v>0</v>
      </c>
      <c r="AJ13" s="51"/>
    </row>
    <row r="14" spans="1:36" s="28" customFormat="1" ht="1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11">
        <v>0</v>
      </c>
      <c r="N14" s="12" t="s">
        <v>9</v>
      </c>
      <c r="O14" s="13" t="b">
        <f t="shared" si="0"/>
        <v>0</v>
      </c>
      <c r="P14" s="13"/>
      <c r="Q14" s="12">
        <v>1</v>
      </c>
      <c r="R14" s="14">
        <v>0</v>
      </c>
      <c r="S14" s="13">
        <f>Q13+2</f>
        <v>3</v>
      </c>
      <c r="T14" s="14">
        <v>0</v>
      </c>
      <c r="U14" s="14">
        <f>((Z14-1)+(AB14-1)+(AC14-1))*1000</f>
        <v>0</v>
      </c>
      <c r="V14" s="14">
        <f t="shared" si="1"/>
        <v>0</v>
      </c>
      <c r="W14" s="14">
        <v>25000</v>
      </c>
      <c r="X14" s="14"/>
      <c r="Y14" s="47" t="s">
        <v>9</v>
      </c>
      <c r="Z14" s="15">
        <v>1</v>
      </c>
      <c r="AA14" s="13"/>
      <c r="AB14" s="13">
        <v>1</v>
      </c>
      <c r="AC14" s="13">
        <v>1</v>
      </c>
      <c r="AD14" s="16">
        <f>T14+T13</f>
        <v>0</v>
      </c>
      <c r="AE14" s="17"/>
      <c r="AF14" s="13"/>
      <c r="AG14" s="51"/>
      <c r="AH14" s="51"/>
      <c r="AI14" s="51">
        <v>0</v>
      </c>
      <c r="AJ14" s="51"/>
    </row>
    <row r="15" spans="1:36" s="28" customFormat="1" ht="1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11">
        <v>0</v>
      </c>
      <c r="N15" s="12" t="s">
        <v>10</v>
      </c>
      <c r="O15" s="13" t="b">
        <f t="shared" si="0"/>
        <v>0</v>
      </c>
      <c r="P15" s="13"/>
      <c r="Q15" s="12">
        <v>1</v>
      </c>
      <c r="R15" s="14">
        <v>0</v>
      </c>
      <c r="S15" s="13">
        <f>Q13+Q14+1</f>
        <v>3</v>
      </c>
      <c r="T15" s="14">
        <v>0</v>
      </c>
      <c r="U15" s="14">
        <f>((Z15-1)+(AA15-1)+(AC15-1))*1000</f>
        <v>0</v>
      </c>
      <c r="V15" s="14">
        <f t="shared" si="1"/>
        <v>0</v>
      </c>
      <c r="W15" s="14">
        <v>25000</v>
      </c>
      <c r="X15" s="14"/>
      <c r="Y15" s="47" t="s">
        <v>10</v>
      </c>
      <c r="Z15" s="15">
        <v>1</v>
      </c>
      <c r="AA15" s="13">
        <v>1</v>
      </c>
      <c r="AB15" s="13"/>
      <c r="AC15" s="13">
        <v>1</v>
      </c>
      <c r="AD15" s="16"/>
      <c r="AE15" s="17">
        <f>T15</f>
        <v>0</v>
      </c>
      <c r="AF15" s="13"/>
      <c r="AG15" s="51"/>
      <c r="AH15" s="51"/>
      <c r="AI15" s="51">
        <v>0</v>
      </c>
      <c r="AJ15" s="51"/>
    </row>
    <row r="16" spans="1:36" s="28" customFormat="1" ht="15" customHeight="1" thickBo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18">
        <v>0</v>
      </c>
      <c r="N16" s="19" t="s">
        <v>11</v>
      </c>
      <c r="O16" s="20" t="b">
        <f t="shared" si="0"/>
        <v>0</v>
      </c>
      <c r="P16" s="20"/>
      <c r="Q16" s="19">
        <v>1</v>
      </c>
      <c r="R16" s="21">
        <v>0</v>
      </c>
      <c r="S16" s="20">
        <f>Q13+Q14+Q15</f>
        <v>3</v>
      </c>
      <c r="T16" s="21">
        <v>0</v>
      </c>
      <c r="U16" s="21">
        <f>((Z16-1)+(AA16-1)+(AB16-1))*1000</f>
        <v>0</v>
      </c>
      <c r="V16" s="21">
        <f t="shared" si="1"/>
        <v>0</v>
      </c>
      <c r="W16" s="52">
        <v>25000</v>
      </c>
      <c r="X16" s="21"/>
      <c r="Y16" s="48" t="s">
        <v>11</v>
      </c>
      <c r="Z16" s="22">
        <v>1</v>
      </c>
      <c r="AA16" s="20">
        <v>1</v>
      </c>
      <c r="AB16" s="20">
        <v>1</v>
      </c>
      <c r="AC16" s="23"/>
      <c r="AD16" s="24"/>
      <c r="AE16" s="25">
        <f>AE15+T16</f>
        <v>0</v>
      </c>
      <c r="AF16" s="13"/>
      <c r="AG16" s="51"/>
      <c r="AH16" s="51"/>
      <c r="AI16" s="51">
        <v>0</v>
      </c>
      <c r="AJ16" s="51"/>
    </row>
    <row r="17" spans="1:36" s="28" customFormat="1" ht="15" customHeight="1">
      <c r="M17" s="26" t="s">
        <v>18</v>
      </c>
      <c r="N17" s="13" t="s">
        <v>8</v>
      </c>
      <c r="O17" s="13" t="b">
        <f t="shared" si="0"/>
        <v>0</v>
      </c>
      <c r="P17" s="13"/>
      <c r="Q17" s="13">
        <f>O17+P17+Q13</f>
        <v>1</v>
      </c>
      <c r="R17" s="14">
        <f>Q17*2000</f>
        <v>2000</v>
      </c>
      <c r="S17" s="13">
        <f>AA17*Q14+AB17*Q15+AC17*Q16</f>
        <v>3</v>
      </c>
      <c r="T17" s="14">
        <f>S17*-1000</f>
        <v>-3000</v>
      </c>
      <c r="U17" s="14">
        <f>((AA17-1)+(AB17-1)+(AC17-1))*1000+AI17</f>
        <v>0</v>
      </c>
      <c r="V17" s="14">
        <f>R17+T17+U17+AH17+AI17+AJ17</f>
        <v>-1000</v>
      </c>
      <c r="W17" s="14">
        <f>W13+V17</f>
        <v>24000</v>
      </c>
      <c r="X17" s="14"/>
      <c r="Y17" s="47" t="s">
        <v>8</v>
      </c>
      <c r="Z17" s="53"/>
      <c r="AA17" s="1">
        <f>IF(UPPER($X17)="APEERB",0,AA13)</f>
        <v>1</v>
      </c>
      <c r="AB17" s="1">
        <f>IF(UPPER($X17)="APEERC",0,AB13)</f>
        <v>1</v>
      </c>
      <c r="AC17" s="1">
        <f>IF(UPPER($X17)="APEERD",0,AC13)</f>
        <v>1</v>
      </c>
      <c r="AD17" s="16">
        <v>0</v>
      </c>
      <c r="AE17" s="17"/>
      <c r="AF17" s="13"/>
      <c r="AH17" s="28">
        <v>0</v>
      </c>
      <c r="AI17" s="28">
        <f t="shared" ref="AI17:AI64" si="2">AI13+AH17</f>
        <v>0</v>
      </c>
      <c r="AJ17" s="28">
        <v>0</v>
      </c>
    </row>
    <row r="18" spans="1:36" s="28" customFormat="1" ht="1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26" t="s">
        <v>18</v>
      </c>
      <c r="N18" s="13" t="s">
        <v>9</v>
      </c>
      <c r="O18" s="13" t="b">
        <f t="shared" si="0"/>
        <v>0</v>
      </c>
      <c r="P18" s="13"/>
      <c r="Q18" s="13">
        <f>O18+P18+Q14</f>
        <v>1</v>
      </c>
      <c r="R18" s="14">
        <f>Q18*2000</f>
        <v>2000</v>
      </c>
      <c r="S18" s="13">
        <f>Z18*Q17+AB18*Q15+AC18*Q16</f>
        <v>3</v>
      </c>
      <c r="T18" s="14">
        <f>S18*-1000</f>
        <v>-3000</v>
      </c>
      <c r="U18" s="14">
        <f>((Z18-1)+(AB18-1)+(AC18-1))*1000+AI18</f>
        <v>0</v>
      </c>
      <c r="V18" s="14">
        <f>R18+T18+U18+AH18+AI18+AJ18</f>
        <v>-1000</v>
      </c>
      <c r="W18" s="14">
        <f t="shared" ref="W18:W64" si="3">W14+V18</f>
        <v>24000</v>
      </c>
      <c r="X18" s="14"/>
      <c r="Y18" s="47" t="s">
        <v>9</v>
      </c>
      <c r="Z18" s="1">
        <f>IF(UPPER($X18)="BPEERA",0,Z14)</f>
        <v>1</v>
      </c>
      <c r="AA18" s="1"/>
      <c r="AB18" s="1">
        <f>IF(UPPER($X18)="BPEERC",0,AB14)</f>
        <v>1</v>
      </c>
      <c r="AC18" s="1">
        <f>IF(UPPER($X18)="BPEERD",0,AC14)</f>
        <v>1</v>
      </c>
      <c r="AD18" s="16">
        <v>0</v>
      </c>
      <c r="AE18" s="17"/>
      <c r="AF18" s="13"/>
      <c r="AG18" s="51"/>
      <c r="AH18" s="28">
        <v>0</v>
      </c>
      <c r="AI18" s="28">
        <f t="shared" si="2"/>
        <v>0</v>
      </c>
      <c r="AJ18" s="28">
        <v>0</v>
      </c>
    </row>
    <row r="19" spans="1:36" s="28" customFormat="1" ht="1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26" t="s">
        <v>18</v>
      </c>
      <c r="N19" s="13" t="s">
        <v>10</v>
      </c>
      <c r="O19" s="13" t="b">
        <f t="shared" si="0"/>
        <v>0</v>
      </c>
      <c r="P19" s="13"/>
      <c r="Q19" s="13">
        <f>O19+P19+Q15</f>
        <v>1</v>
      </c>
      <c r="R19" s="14">
        <f>Q19*2000</f>
        <v>2000</v>
      </c>
      <c r="S19" s="13">
        <f>Z19*Q17+AA19*Q18+AC19*Q16</f>
        <v>3</v>
      </c>
      <c r="T19" s="14">
        <f>S19*-1000</f>
        <v>-3000</v>
      </c>
      <c r="U19" s="14">
        <f>((Z19-1)+(AA19-1)+(AC19-1))*1000+AI19</f>
        <v>0</v>
      </c>
      <c r="V19" s="14">
        <f>R19+T19+U19+AH19+AI19+AJ19</f>
        <v>-1000</v>
      </c>
      <c r="W19" s="14">
        <f t="shared" si="3"/>
        <v>24000</v>
      </c>
      <c r="X19" s="14"/>
      <c r="Y19" s="47" t="s">
        <v>10</v>
      </c>
      <c r="Z19" s="1">
        <f>IF(UPPER($X19)="CPEERA",0,Z15)</f>
        <v>1</v>
      </c>
      <c r="AA19" s="1">
        <f>IF(UPPER($X19)="CPEERB",0,AA15)</f>
        <v>1</v>
      </c>
      <c r="AB19" s="1"/>
      <c r="AC19" s="1">
        <f>IF(UPPER($X19)="CPEERD",0,AC15)</f>
        <v>1</v>
      </c>
      <c r="AD19" s="16"/>
      <c r="AE19" s="17">
        <v>0</v>
      </c>
      <c r="AF19" s="13"/>
      <c r="AG19" s="51"/>
      <c r="AH19" s="28">
        <v>0</v>
      </c>
      <c r="AI19" s="28">
        <f t="shared" si="2"/>
        <v>0</v>
      </c>
      <c r="AJ19" s="28">
        <v>0</v>
      </c>
    </row>
    <row r="20" spans="1:36" s="28" customFormat="1" ht="15" customHeight="1" thickBot="1">
      <c r="A20" s="4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27" t="s">
        <v>18</v>
      </c>
      <c r="N20" s="20" t="s">
        <v>11</v>
      </c>
      <c r="O20" s="20" t="b">
        <f t="shared" si="0"/>
        <v>0</v>
      </c>
      <c r="P20" s="20"/>
      <c r="Q20" s="20">
        <f>O20+P20+Q16</f>
        <v>1</v>
      </c>
      <c r="R20" s="21">
        <f>Q20*2000</f>
        <v>2000</v>
      </c>
      <c r="S20" s="20">
        <f>Z20*Q17+AA20*Q18+AB20*Q19</f>
        <v>3</v>
      </c>
      <c r="T20" s="21">
        <f>S20*-1000</f>
        <v>-3000</v>
      </c>
      <c r="U20" s="21">
        <f>((Z20-1)+(AA20-1)+(AB20-1))*1000+AI20</f>
        <v>0</v>
      </c>
      <c r="V20" s="52">
        <f>R20+T20+U20+AH20+AI20+AJ20</f>
        <v>-1000</v>
      </c>
      <c r="W20" s="52">
        <f t="shared" si="3"/>
        <v>24000</v>
      </c>
      <c r="X20" s="21"/>
      <c r="Y20" s="48" t="s">
        <v>11</v>
      </c>
      <c r="Z20" s="54">
        <f>IF(UPPER($X20)="DPEERA",0,Z16)</f>
        <v>1</v>
      </c>
      <c r="AA20" s="54">
        <f>IF(UPPER($X20)="DPEERB",0,AA16)</f>
        <v>1</v>
      </c>
      <c r="AB20" s="54">
        <f>IF(UPPER($X20)="DPEERC",0,AB16)</f>
        <v>1</v>
      </c>
      <c r="AC20" s="54"/>
      <c r="AD20" s="24"/>
      <c r="AE20" s="25">
        <v>0</v>
      </c>
      <c r="AF20" s="20"/>
      <c r="AG20" s="51"/>
      <c r="AH20" s="28">
        <v>0</v>
      </c>
      <c r="AI20" s="28">
        <f t="shared" si="2"/>
        <v>0</v>
      </c>
      <c r="AJ20" s="28">
        <v>0</v>
      </c>
    </row>
    <row r="21" spans="1:36" s="28" customFormat="1" ht="15" customHeight="1">
      <c r="A21" s="59" t="s">
        <v>30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t="s">
        <v>37</v>
      </c>
      <c r="N21" t="s">
        <v>8</v>
      </c>
      <c r="O21" s="13">
        <v>1</v>
      </c>
      <c r="P21" s="13"/>
      <c r="Q21" s="13">
        <f t="shared" ref="Q21:Q64" si="4">O21+P21+Q17</f>
        <v>2</v>
      </c>
      <c r="R21" s="14">
        <f t="shared" ref="R21:R64" si="5">Q21*2000</f>
        <v>4000</v>
      </c>
      <c r="S21" s="13">
        <f>AA21*Q18+AB21*Q19+AC21*Q20</f>
        <v>3</v>
      </c>
      <c r="T21" s="14">
        <f t="shared" ref="T21:T64" si="6">S21*-1000</f>
        <v>-3000</v>
      </c>
      <c r="U21" s="14">
        <f t="shared" ref="U21" si="7">((AA21-1)+(AB21-1)+(AC21-1))*1000+AI21</f>
        <v>0</v>
      </c>
      <c r="V21" s="14">
        <f>R21+T21+U21+AH21+AI21+AJ21</f>
        <v>1000</v>
      </c>
      <c r="W21" s="14">
        <f t="shared" si="3"/>
        <v>25000</v>
      </c>
      <c r="X21" s="14"/>
      <c r="Y21" s="47" t="s">
        <v>8</v>
      </c>
      <c r="Z21" s="53"/>
      <c r="AA21" s="1">
        <f>IF(UPPER($X21)="APEERB",0,AA17)</f>
        <v>1</v>
      </c>
      <c r="AB21" s="1">
        <f>IF(UPPER($X21)="APEERC",0,AB17)</f>
        <v>1</v>
      </c>
      <c r="AC21" s="1">
        <f>IF(UPPER($X21)="APEERD",0,AC17)</f>
        <v>1</v>
      </c>
      <c r="AD21" s="16">
        <v>0</v>
      </c>
      <c r="AE21" s="17"/>
      <c r="AF21" s="13"/>
      <c r="AG21" s="51"/>
      <c r="AH21" s="51">
        <v>0</v>
      </c>
      <c r="AI21" s="55">
        <f t="shared" si="2"/>
        <v>0</v>
      </c>
      <c r="AJ21" s="28">
        <v>0</v>
      </c>
    </row>
    <row r="22" spans="1:36" s="28" customFormat="1" ht="15" customHeight="1">
      <c r="A22" s="56" t="s">
        <v>31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t="s">
        <v>37</v>
      </c>
      <c r="N22" t="s">
        <v>9</v>
      </c>
      <c r="O22" s="13">
        <v>2</v>
      </c>
      <c r="P22" s="13"/>
      <c r="Q22" s="13">
        <f t="shared" si="4"/>
        <v>3</v>
      </c>
      <c r="R22" s="14">
        <f t="shared" si="5"/>
        <v>6000</v>
      </c>
      <c r="S22" s="13">
        <f>Z22*Q21+AB22*Q19+AC22*Q20</f>
        <v>4</v>
      </c>
      <c r="T22" s="14">
        <f t="shared" si="6"/>
        <v>-4000</v>
      </c>
      <c r="U22" s="14">
        <f t="shared" ref="U22" si="8">((Z22-1)+(AB22-1)+(AC22-1))*1000+AI22</f>
        <v>0</v>
      </c>
      <c r="V22" s="14">
        <f t="shared" ref="V22:V64" si="9">R22+T22+U22+AH22+AI22+AJ22</f>
        <v>2000</v>
      </c>
      <c r="W22" s="14">
        <f t="shared" si="3"/>
        <v>26000</v>
      </c>
      <c r="X22" s="14"/>
      <c r="Y22" s="47" t="s">
        <v>9</v>
      </c>
      <c r="Z22" s="1">
        <f>IF(UPPER($X22)="BPEERA",0,Z18)</f>
        <v>1</v>
      </c>
      <c r="AA22" s="1"/>
      <c r="AB22" s="1">
        <f>IF(UPPER($X22)="BPEERC",0,AB18)</f>
        <v>1</v>
      </c>
      <c r="AC22" s="1">
        <f>IF(UPPER($X22)="BPEERD",0,AC18)</f>
        <v>1</v>
      </c>
      <c r="AD22" s="16">
        <v>0</v>
      </c>
      <c r="AE22" s="17"/>
      <c r="AF22" s="13"/>
      <c r="AG22" s="51"/>
      <c r="AH22" s="51">
        <v>0</v>
      </c>
      <c r="AI22" s="55">
        <f t="shared" si="2"/>
        <v>0</v>
      </c>
      <c r="AJ22" s="28">
        <v>0</v>
      </c>
    </row>
    <row r="23" spans="1:36" s="28" customFormat="1" ht="15" customHeight="1">
      <c r="A23" s="56" t="s">
        <v>32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t="s">
        <v>37</v>
      </c>
      <c r="N23" t="s">
        <v>10</v>
      </c>
      <c r="O23" s="13">
        <v>6</v>
      </c>
      <c r="P23" s="13"/>
      <c r="Q23" s="13">
        <f t="shared" si="4"/>
        <v>7</v>
      </c>
      <c r="R23" s="14">
        <f t="shared" si="5"/>
        <v>14000</v>
      </c>
      <c r="S23" s="13">
        <f>Z23*Q21+AA23*Q22+AC23*Q20</f>
        <v>6</v>
      </c>
      <c r="T23" s="14">
        <f t="shared" si="6"/>
        <v>-6000</v>
      </c>
      <c r="U23" s="14">
        <f t="shared" ref="U23" si="10">((Z23-1)+(AA23-1)+(AC23-1))*1000+AI23</f>
        <v>0</v>
      </c>
      <c r="V23" s="14">
        <f t="shared" si="9"/>
        <v>8000</v>
      </c>
      <c r="W23" s="14">
        <f t="shared" si="3"/>
        <v>32000</v>
      </c>
      <c r="X23" s="14"/>
      <c r="Y23" s="47" t="s">
        <v>10</v>
      </c>
      <c r="Z23" s="1">
        <f>IF(UPPER($X23)="CPEERA",0,Z19)</f>
        <v>1</v>
      </c>
      <c r="AA23" s="1">
        <f>IF(UPPER($X23)="CPEERB",0,AA19)</f>
        <v>1</v>
      </c>
      <c r="AB23" s="1"/>
      <c r="AC23" s="1">
        <f>IF(UPPER($X23)="CPEERD",0,AC19)</f>
        <v>1</v>
      </c>
      <c r="AD23" s="16"/>
      <c r="AE23" s="17">
        <v>0</v>
      </c>
      <c r="AF23" s="13"/>
      <c r="AG23" s="51"/>
      <c r="AH23" s="51">
        <v>0</v>
      </c>
      <c r="AI23" s="55">
        <f t="shared" si="2"/>
        <v>0</v>
      </c>
      <c r="AJ23" s="28">
        <v>0</v>
      </c>
    </row>
    <row r="24" spans="1:36" s="28" customFormat="1" ht="15" customHeight="1" thickBo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49" t="s">
        <v>37</v>
      </c>
      <c r="N24" s="3" t="s">
        <v>11</v>
      </c>
      <c r="O24" s="20">
        <v>4</v>
      </c>
      <c r="P24" s="20"/>
      <c r="Q24" s="20">
        <f t="shared" si="4"/>
        <v>5</v>
      </c>
      <c r="R24" s="21">
        <f t="shared" si="5"/>
        <v>10000</v>
      </c>
      <c r="S24" s="20">
        <f>Z24*Q21+AA24*Q22+AB24*Q23</f>
        <v>12</v>
      </c>
      <c r="T24" s="21">
        <f t="shared" si="6"/>
        <v>-12000</v>
      </c>
      <c r="U24" s="21">
        <f t="shared" ref="U24" si="11">((Z24-1)+(AA24-1)+(AB24-1))*1000+AI24</f>
        <v>0</v>
      </c>
      <c r="V24" s="52">
        <f t="shared" si="9"/>
        <v>-2000</v>
      </c>
      <c r="W24" s="52">
        <f t="shared" si="3"/>
        <v>22000</v>
      </c>
      <c r="X24" s="21"/>
      <c r="Y24" s="48" t="s">
        <v>11</v>
      </c>
      <c r="Z24" s="54">
        <f>IF(UPPER($X24)="DPEERA",0,Z20)</f>
        <v>1</v>
      </c>
      <c r="AA24" s="54">
        <f>IF(UPPER($X24)="DPEERB",0,AA20)</f>
        <v>1</v>
      </c>
      <c r="AB24" s="54">
        <f>IF(UPPER($X24)="DPEERC",0,AB20)</f>
        <v>1</v>
      </c>
      <c r="AC24" s="54"/>
      <c r="AD24" s="24"/>
      <c r="AE24" s="25">
        <v>0</v>
      </c>
      <c r="AF24" s="20"/>
      <c r="AG24" s="51"/>
      <c r="AH24" s="51">
        <v>0</v>
      </c>
      <c r="AI24" s="55">
        <f t="shared" si="2"/>
        <v>0</v>
      </c>
      <c r="AJ24" s="28">
        <v>0</v>
      </c>
    </row>
    <row r="25" spans="1:36" s="28" customFormat="1" ht="15" customHeight="1">
      <c r="A25" s="56" t="s">
        <v>50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t="s">
        <v>38</v>
      </c>
      <c r="N25" t="s">
        <v>8</v>
      </c>
      <c r="O25" s="13">
        <v>2</v>
      </c>
      <c r="P25" s="13"/>
      <c r="Q25" s="13">
        <f t="shared" si="4"/>
        <v>4</v>
      </c>
      <c r="R25" s="14">
        <f t="shared" si="5"/>
        <v>8000</v>
      </c>
      <c r="S25" s="13">
        <f>AA25*Q22+AB25*Q23+AC25*Q24</f>
        <v>15</v>
      </c>
      <c r="T25" s="14">
        <f t="shared" si="6"/>
        <v>-15000</v>
      </c>
      <c r="U25" s="14">
        <f t="shared" ref="U25" si="12">((AA25-1)+(AB25-1)+(AC25-1))*1000+AI25</f>
        <v>0</v>
      </c>
      <c r="V25" s="14">
        <f t="shared" si="9"/>
        <v>-7000</v>
      </c>
      <c r="W25" s="14">
        <f t="shared" si="3"/>
        <v>18000</v>
      </c>
      <c r="X25" s="14"/>
      <c r="Y25" s="47" t="s">
        <v>8</v>
      </c>
      <c r="Z25" s="53"/>
      <c r="AA25" s="1">
        <f>IF(UPPER($X25)="APEERB",0,AA21)</f>
        <v>1</v>
      </c>
      <c r="AB25" s="1">
        <f>IF(UPPER($X25)="APEERC",0,AB21)</f>
        <v>1</v>
      </c>
      <c r="AC25" s="1">
        <f>IF(UPPER($X25)="APEERD",0,AC21)</f>
        <v>1</v>
      </c>
      <c r="AD25" s="16">
        <v>0</v>
      </c>
      <c r="AE25" s="17"/>
      <c r="AF25" s="13"/>
      <c r="AG25" s="51"/>
      <c r="AH25" s="51">
        <v>0</v>
      </c>
      <c r="AI25" s="55">
        <f t="shared" si="2"/>
        <v>0</v>
      </c>
      <c r="AJ25" s="28">
        <v>0</v>
      </c>
    </row>
    <row r="26" spans="1:36" s="28" customFormat="1" ht="1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0" t="s">
        <v>38</v>
      </c>
      <c r="N26" t="s">
        <v>9</v>
      </c>
      <c r="O26" s="13">
        <v>5</v>
      </c>
      <c r="P26" s="13"/>
      <c r="Q26" s="13">
        <f t="shared" si="4"/>
        <v>8</v>
      </c>
      <c r="R26" s="14">
        <f t="shared" si="5"/>
        <v>16000</v>
      </c>
      <c r="S26" s="13">
        <f>Z26*Q25+AB26*Q23+AC26*Q24</f>
        <v>16</v>
      </c>
      <c r="T26" s="14">
        <f t="shared" si="6"/>
        <v>-16000</v>
      </c>
      <c r="U26" s="14">
        <f t="shared" ref="U26" si="13">((Z26-1)+(AB26-1)+(AC26-1))*1000+AI26</f>
        <v>0</v>
      </c>
      <c r="V26" s="14">
        <f t="shared" si="9"/>
        <v>0</v>
      </c>
      <c r="W26" s="14">
        <f t="shared" si="3"/>
        <v>26000</v>
      </c>
      <c r="X26" s="14"/>
      <c r="Y26" s="47" t="s">
        <v>9</v>
      </c>
      <c r="Z26" s="1">
        <f>IF(UPPER($X26)="BPEERA",0,Z22)</f>
        <v>1</v>
      </c>
      <c r="AA26" s="1"/>
      <c r="AB26" s="1">
        <f>IF(UPPER($X26)="BPEERC",0,AB22)</f>
        <v>1</v>
      </c>
      <c r="AC26" s="1">
        <f>IF(UPPER($X26)="BPEERD",0,AC22)</f>
        <v>1</v>
      </c>
      <c r="AD26" s="16">
        <v>0</v>
      </c>
      <c r="AE26" s="17"/>
      <c r="AF26" s="13"/>
      <c r="AG26" s="51"/>
      <c r="AH26" s="51">
        <v>0</v>
      </c>
      <c r="AI26" s="55">
        <f t="shared" si="2"/>
        <v>0</v>
      </c>
      <c r="AJ26" s="28">
        <v>0</v>
      </c>
    </row>
    <row r="27" spans="1:36" s="28" customFormat="1" ht="15" customHeight="1">
      <c r="A27" s="56" t="s">
        <v>51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t="s">
        <v>38</v>
      </c>
      <c r="N27" t="s">
        <v>10</v>
      </c>
      <c r="O27" s="13">
        <v>4</v>
      </c>
      <c r="P27" s="13"/>
      <c r="Q27" s="13">
        <f t="shared" si="4"/>
        <v>11</v>
      </c>
      <c r="R27" s="14">
        <f t="shared" si="5"/>
        <v>22000</v>
      </c>
      <c r="S27" s="13">
        <f>Z27*Q25+AA27*Q26+AC27*Q24</f>
        <v>17</v>
      </c>
      <c r="T27" s="14">
        <f t="shared" si="6"/>
        <v>-17000</v>
      </c>
      <c r="U27" s="14">
        <f t="shared" ref="U27" si="14">((Z27-1)+(AA27-1)+(AC27-1))*1000+AI27</f>
        <v>0</v>
      </c>
      <c r="V27" s="14">
        <f t="shared" si="9"/>
        <v>5000</v>
      </c>
      <c r="W27" s="14">
        <f t="shared" si="3"/>
        <v>37000</v>
      </c>
      <c r="X27" s="14"/>
      <c r="Y27" s="47" t="s">
        <v>10</v>
      </c>
      <c r="Z27" s="1">
        <f>IF(UPPER($X27)="CPEERA",0,Z23)</f>
        <v>1</v>
      </c>
      <c r="AA27" s="1">
        <f>IF(UPPER($X27)="CPEERB",0,AA23)</f>
        <v>1</v>
      </c>
      <c r="AB27" s="1"/>
      <c r="AC27" s="1">
        <f>IF(UPPER($X27)="CPEERD",0,AC23)</f>
        <v>1</v>
      </c>
      <c r="AD27" s="16"/>
      <c r="AE27" s="17">
        <v>0</v>
      </c>
      <c r="AF27" s="13"/>
      <c r="AG27" s="51"/>
      <c r="AH27" s="51">
        <v>0</v>
      </c>
      <c r="AI27" s="55">
        <f t="shared" si="2"/>
        <v>0</v>
      </c>
      <c r="AJ27" s="28">
        <v>0</v>
      </c>
    </row>
    <row r="28" spans="1:36" s="28" customFormat="1" ht="15" customHeight="1" thickBo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3" t="s">
        <v>38</v>
      </c>
      <c r="N28" s="3" t="s">
        <v>11</v>
      </c>
      <c r="O28" s="20">
        <f t="shared" si="0"/>
        <v>0</v>
      </c>
      <c r="P28" s="20"/>
      <c r="Q28" s="20">
        <f t="shared" si="4"/>
        <v>5</v>
      </c>
      <c r="R28" s="21">
        <f t="shared" si="5"/>
        <v>10000</v>
      </c>
      <c r="S28" s="20">
        <f>Z28*Q25+AA28*Q26+AB28*Q27</f>
        <v>12</v>
      </c>
      <c r="T28" s="21">
        <f t="shared" si="6"/>
        <v>-12000</v>
      </c>
      <c r="U28" s="21">
        <f t="shared" ref="U28" si="15">((Z28-1)+(AA28-1)+(AB28-1))*1000+AI28</f>
        <v>-1000</v>
      </c>
      <c r="V28" s="52">
        <f t="shared" si="9"/>
        <v>-3000</v>
      </c>
      <c r="W28" s="52">
        <f t="shared" si="3"/>
        <v>19000</v>
      </c>
      <c r="X28" s="21" t="s">
        <v>60</v>
      </c>
      <c r="Y28" s="48" t="s">
        <v>11</v>
      </c>
      <c r="Z28" s="54">
        <f>IF(UPPER($X28)="DPEERA",0,Z24)</f>
        <v>1</v>
      </c>
      <c r="AA28" s="54">
        <f>IF(UPPER($X28)="DPEERB",0,AA24)</f>
        <v>1</v>
      </c>
      <c r="AB28" s="54">
        <f>IF(UPPER($X28)="DPEERC",0,AB24)</f>
        <v>0</v>
      </c>
      <c r="AC28" s="54"/>
      <c r="AD28" s="24"/>
      <c r="AE28" s="25">
        <v>0</v>
      </c>
      <c r="AF28" s="20"/>
      <c r="AG28" s="51"/>
      <c r="AH28" s="51">
        <v>0</v>
      </c>
      <c r="AI28" s="55">
        <f t="shared" si="2"/>
        <v>0</v>
      </c>
      <c r="AJ28" s="28">
        <v>0</v>
      </c>
    </row>
    <row r="29" spans="1:36" ht="1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t="s">
        <v>39</v>
      </c>
      <c r="N29" t="s">
        <v>8</v>
      </c>
      <c r="O29" s="13">
        <v>5</v>
      </c>
      <c r="P29" s="13"/>
      <c r="Q29" s="13">
        <f t="shared" si="4"/>
        <v>9</v>
      </c>
      <c r="R29" s="14">
        <f t="shared" si="5"/>
        <v>18000</v>
      </c>
      <c r="S29" s="13">
        <f>AA29*Q26+AB29*Q27+AC29*Q28</f>
        <v>24</v>
      </c>
      <c r="T29" s="14">
        <f t="shared" si="6"/>
        <v>-24000</v>
      </c>
      <c r="U29" s="14">
        <f t="shared" ref="U29" si="16">((AA29-1)+(AB29-1)+(AC29-1))*1000+AI29</f>
        <v>0</v>
      </c>
      <c r="V29" s="14">
        <f t="shared" si="9"/>
        <v>-6000</v>
      </c>
      <c r="W29" s="14">
        <f t="shared" si="3"/>
        <v>12000</v>
      </c>
      <c r="X29" s="14"/>
      <c r="Y29" s="47" t="s">
        <v>8</v>
      </c>
      <c r="Z29" s="53"/>
      <c r="AA29" s="1">
        <f>IF(UPPER($X29)="APEERB",0,AA25)</f>
        <v>1</v>
      </c>
      <c r="AB29" s="1">
        <f>IF(UPPER($X29)="APEERC",0,AB25)</f>
        <v>1</v>
      </c>
      <c r="AC29" s="1">
        <f>IF(UPPER($X29)="APEERD",0,AC25)</f>
        <v>1</v>
      </c>
      <c r="AD29" s="16">
        <v>0</v>
      </c>
      <c r="AE29" s="17"/>
      <c r="AF29" s="13"/>
      <c r="AG29" s="51"/>
      <c r="AH29" s="51">
        <v>0</v>
      </c>
      <c r="AI29" s="55">
        <f t="shared" si="2"/>
        <v>0</v>
      </c>
      <c r="AJ29" s="28">
        <v>0</v>
      </c>
    </row>
    <row r="30" spans="1:36" ht="1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t="s">
        <v>39</v>
      </c>
      <c r="N30" t="s">
        <v>9</v>
      </c>
      <c r="O30" s="13">
        <f t="shared" si="0"/>
        <v>0</v>
      </c>
      <c r="P30" s="13"/>
      <c r="Q30" s="13">
        <f t="shared" si="4"/>
        <v>8</v>
      </c>
      <c r="R30" s="14">
        <f t="shared" si="5"/>
        <v>16000</v>
      </c>
      <c r="S30" s="13">
        <f>Z30*Q29+AB30*Q27+AC30*Q28</f>
        <v>16</v>
      </c>
      <c r="T30" s="14">
        <f t="shared" si="6"/>
        <v>-16000</v>
      </c>
      <c r="U30" s="14">
        <f t="shared" ref="U30" si="17">((Z30-1)+(AB30-1)+(AC30-1))*1000+AI30</f>
        <v>-1000</v>
      </c>
      <c r="V30" s="14">
        <f t="shared" si="9"/>
        <v>-1000</v>
      </c>
      <c r="W30" s="14">
        <f t="shared" si="3"/>
        <v>25000</v>
      </c>
      <c r="X30" s="14" t="s">
        <v>62</v>
      </c>
      <c r="Y30" s="47" t="s">
        <v>9</v>
      </c>
      <c r="Z30" s="1">
        <f>IF(UPPER($X30)="BPEERA",0,Z26)</f>
        <v>0</v>
      </c>
      <c r="AA30" s="1"/>
      <c r="AB30" s="1">
        <f>IF(UPPER($X30)="BPEERC",0,AB26)</f>
        <v>1</v>
      </c>
      <c r="AC30" s="1">
        <f>IF(UPPER($X30)="BPEERD",0,AC26)</f>
        <v>1</v>
      </c>
      <c r="AD30" s="16">
        <v>0</v>
      </c>
      <c r="AE30" s="17"/>
      <c r="AF30" s="13"/>
      <c r="AG30" s="51"/>
      <c r="AH30" s="51">
        <v>0</v>
      </c>
      <c r="AI30" s="55">
        <f t="shared" si="2"/>
        <v>0</v>
      </c>
      <c r="AJ30" s="28">
        <v>0</v>
      </c>
    </row>
    <row r="31" spans="1:36" ht="1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t="s">
        <v>39</v>
      </c>
      <c r="N31" t="s">
        <v>10</v>
      </c>
      <c r="O31" s="13">
        <f t="shared" si="0"/>
        <v>0</v>
      </c>
      <c r="P31" s="13"/>
      <c r="Q31" s="13">
        <f t="shared" si="4"/>
        <v>11</v>
      </c>
      <c r="R31" s="14">
        <f t="shared" si="5"/>
        <v>22000</v>
      </c>
      <c r="S31" s="13">
        <f>Z31*Q29+AA31*Q30+AC31*Q28</f>
        <v>17</v>
      </c>
      <c r="T31" s="14">
        <f t="shared" si="6"/>
        <v>-17000</v>
      </c>
      <c r="U31" s="14">
        <f t="shared" ref="U31" si="18">((Z31-1)+(AA31-1)+(AC31-1))*1000+AI31</f>
        <v>-1000</v>
      </c>
      <c r="V31" s="14">
        <f t="shared" si="9"/>
        <v>4000</v>
      </c>
      <c r="W31" s="14">
        <f t="shared" si="3"/>
        <v>41000</v>
      </c>
      <c r="X31" s="14" t="s">
        <v>61</v>
      </c>
      <c r="Y31" s="47" t="s">
        <v>10</v>
      </c>
      <c r="Z31" s="1">
        <f>IF(UPPER($X31)="CPEERA",0,Z27)</f>
        <v>1</v>
      </c>
      <c r="AA31" s="1">
        <f>IF(UPPER($X31)="CPEERB",0,AA27)</f>
        <v>1</v>
      </c>
      <c r="AB31" s="1"/>
      <c r="AC31" s="1">
        <f>IF(UPPER($X31)="CPEERD",0,AC27)</f>
        <v>0</v>
      </c>
      <c r="AD31" s="16"/>
      <c r="AE31" s="17">
        <v>0</v>
      </c>
      <c r="AF31" s="13"/>
      <c r="AG31" s="51"/>
      <c r="AH31" s="51">
        <v>0</v>
      </c>
      <c r="AI31" s="55">
        <f t="shared" si="2"/>
        <v>0</v>
      </c>
      <c r="AJ31" s="28">
        <v>0</v>
      </c>
    </row>
    <row r="32" spans="1:36" ht="15" customHeight="1" thickBo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3" t="s">
        <v>39</v>
      </c>
      <c r="N32" s="3" t="s">
        <v>11</v>
      </c>
      <c r="O32" s="20">
        <v>2</v>
      </c>
      <c r="P32" s="20"/>
      <c r="Q32" s="20">
        <f t="shared" si="4"/>
        <v>7</v>
      </c>
      <c r="R32" s="21">
        <f t="shared" si="5"/>
        <v>14000</v>
      </c>
      <c r="S32" s="20">
        <f>Z32*Q29+AA32*Q30+AB32*Q31</f>
        <v>17</v>
      </c>
      <c r="T32" s="21">
        <f t="shared" si="6"/>
        <v>-17000</v>
      </c>
      <c r="U32" s="21">
        <f t="shared" ref="U32" si="19">((Z32-1)+(AA32-1)+(AB32-1))*1000+AI32</f>
        <v>-1000</v>
      </c>
      <c r="V32" s="52">
        <f t="shared" si="9"/>
        <v>-4000</v>
      </c>
      <c r="W32" s="52">
        <f t="shared" si="3"/>
        <v>15000</v>
      </c>
      <c r="X32" s="21"/>
      <c r="Y32" s="48" t="s">
        <v>11</v>
      </c>
      <c r="Z32" s="54">
        <f>IF(UPPER($X32)="DPEERA",0,Z28)</f>
        <v>1</v>
      </c>
      <c r="AA32" s="54">
        <f>IF(UPPER($X32)="DPEERB",0,AA28)</f>
        <v>1</v>
      </c>
      <c r="AB32" s="54">
        <f>IF(UPPER($X32)="DPEERC",0,AB28)</f>
        <v>0</v>
      </c>
      <c r="AC32" s="54"/>
      <c r="AD32" s="24"/>
      <c r="AE32" s="25">
        <v>0</v>
      </c>
      <c r="AF32" s="20"/>
      <c r="AG32" s="51"/>
      <c r="AH32" s="51">
        <v>0</v>
      </c>
      <c r="AI32" s="55">
        <f t="shared" si="2"/>
        <v>0</v>
      </c>
      <c r="AJ32" s="28">
        <v>0</v>
      </c>
    </row>
    <row r="33" spans="1:36" ht="1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t="s">
        <v>40</v>
      </c>
      <c r="N33" t="s">
        <v>8</v>
      </c>
      <c r="O33" s="13">
        <f t="shared" si="0"/>
        <v>0</v>
      </c>
      <c r="P33" s="13"/>
      <c r="Q33" s="13">
        <f t="shared" si="4"/>
        <v>9</v>
      </c>
      <c r="R33" s="14">
        <f t="shared" si="5"/>
        <v>18000</v>
      </c>
      <c r="S33" s="13">
        <f>AA33*Q30+AB33*Q31+AC33*Q32</f>
        <v>18</v>
      </c>
      <c r="T33" s="14">
        <f t="shared" si="6"/>
        <v>-18000</v>
      </c>
      <c r="U33" s="14">
        <f t="shared" ref="U33" si="20">((AA33-1)+(AB33-1)+(AC33-1))*1000+AI33</f>
        <v>-1000</v>
      </c>
      <c r="V33" s="14">
        <f t="shared" si="9"/>
        <v>-1000</v>
      </c>
      <c r="W33" s="14">
        <f t="shared" si="3"/>
        <v>11000</v>
      </c>
      <c r="X33" s="14" t="s">
        <v>63</v>
      </c>
      <c r="Y33" s="47" t="s">
        <v>8</v>
      </c>
      <c r="Z33" s="53"/>
      <c r="AA33" s="1">
        <f>IF(UPPER($X33)="APEERB",0,AA29)</f>
        <v>0</v>
      </c>
      <c r="AB33" s="1">
        <f>IF(UPPER($X33)="APEERC",0,AB29)</f>
        <v>1</v>
      </c>
      <c r="AC33" s="1">
        <f>IF(UPPER($X33)="APEERD",0,AC29)</f>
        <v>1</v>
      </c>
      <c r="AD33" s="16">
        <v>0</v>
      </c>
      <c r="AE33" s="17"/>
      <c r="AF33" s="13"/>
      <c r="AG33" s="51"/>
      <c r="AH33" s="51">
        <v>0</v>
      </c>
      <c r="AI33" s="55">
        <f t="shared" si="2"/>
        <v>0</v>
      </c>
      <c r="AJ33" s="28">
        <v>0</v>
      </c>
    </row>
    <row r="34" spans="1:36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t="s">
        <v>40</v>
      </c>
      <c r="N34" t="s">
        <v>9</v>
      </c>
      <c r="O34" s="13">
        <v>3</v>
      </c>
      <c r="P34" s="13"/>
      <c r="Q34" s="13">
        <f t="shared" si="4"/>
        <v>11</v>
      </c>
      <c r="R34" s="14">
        <f t="shared" si="5"/>
        <v>22000</v>
      </c>
      <c r="S34" s="13">
        <f>Z34*Q33+AB34*Q31+AC34*Q32</f>
        <v>18</v>
      </c>
      <c r="T34" s="14">
        <f t="shared" si="6"/>
        <v>-18000</v>
      </c>
      <c r="U34" s="14">
        <f t="shared" ref="U34" si="21">((Z34-1)+(AB34-1)+(AC34-1))*1000+AI34</f>
        <v>-1000</v>
      </c>
      <c r="V34" s="14">
        <f t="shared" si="9"/>
        <v>3000</v>
      </c>
      <c r="W34" s="14">
        <f t="shared" si="3"/>
        <v>28000</v>
      </c>
      <c r="X34" s="14"/>
      <c r="Y34" s="47" t="s">
        <v>9</v>
      </c>
      <c r="Z34" s="1">
        <f>IF(UPPER($X34)="BPEERA",0,Z30)</f>
        <v>0</v>
      </c>
      <c r="AA34" s="1"/>
      <c r="AB34" s="1">
        <f>IF(UPPER($X34)="BPEERC",0,AB30)</f>
        <v>1</v>
      </c>
      <c r="AC34" s="1">
        <f>IF(UPPER($X34)="BPEERD",0,AC30)</f>
        <v>1</v>
      </c>
      <c r="AD34" s="16">
        <v>0</v>
      </c>
      <c r="AE34" s="17"/>
      <c r="AF34" s="13"/>
      <c r="AG34" s="51"/>
      <c r="AH34" s="51">
        <v>0</v>
      </c>
      <c r="AI34" s="55">
        <f t="shared" si="2"/>
        <v>0</v>
      </c>
      <c r="AJ34" s="28">
        <v>0</v>
      </c>
    </row>
    <row r="35" spans="1:36" ht="1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t="s">
        <v>40</v>
      </c>
      <c r="N35" t="s">
        <v>10</v>
      </c>
      <c r="O35" s="13">
        <v>1</v>
      </c>
      <c r="P35" s="13"/>
      <c r="Q35" s="13">
        <f t="shared" si="4"/>
        <v>12</v>
      </c>
      <c r="R35" s="14">
        <f t="shared" si="5"/>
        <v>24000</v>
      </c>
      <c r="S35" s="13">
        <f>Z35*Q33+AA35*Q34+AC35*Q32</f>
        <v>20</v>
      </c>
      <c r="T35" s="14">
        <f t="shared" si="6"/>
        <v>-20000</v>
      </c>
      <c r="U35" s="14">
        <f t="shared" ref="U35" si="22">((Z35-1)+(AA35-1)+(AC35-1))*1000+AI35</f>
        <v>-1000</v>
      </c>
      <c r="V35" s="14">
        <f t="shared" si="9"/>
        <v>3000</v>
      </c>
      <c r="W35" s="14">
        <f t="shared" si="3"/>
        <v>44000</v>
      </c>
      <c r="X35" s="14"/>
      <c r="Y35" s="47" t="s">
        <v>10</v>
      </c>
      <c r="Z35" s="1">
        <f>IF(UPPER($X35)="CPEERA",0,Z31)</f>
        <v>1</v>
      </c>
      <c r="AA35" s="1">
        <f>IF(UPPER($X35)="CPEERB",0,AA31)</f>
        <v>1</v>
      </c>
      <c r="AB35" s="1"/>
      <c r="AC35" s="1">
        <f>IF(UPPER($X35)="CPEERD",0,AC31)</f>
        <v>0</v>
      </c>
      <c r="AD35" s="16"/>
      <c r="AE35" s="17">
        <v>0</v>
      </c>
      <c r="AF35" s="13"/>
      <c r="AG35" s="51"/>
      <c r="AH35" s="51">
        <v>0</v>
      </c>
      <c r="AI35" s="55">
        <f t="shared" si="2"/>
        <v>0</v>
      </c>
      <c r="AJ35" s="28">
        <v>0</v>
      </c>
    </row>
    <row r="36" spans="1:36" ht="15" customHeight="1" thickBo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3" t="s">
        <v>40</v>
      </c>
      <c r="N36" s="3" t="s">
        <v>11</v>
      </c>
      <c r="O36" s="20">
        <v>5</v>
      </c>
      <c r="P36" s="20"/>
      <c r="Q36" s="20">
        <f t="shared" si="4"/>
        <v>12</v>
      </c>
      <c r="R36" s="21">
        <f t="shared" si="5"/>
        <v>24000</v>
      </c>
      <c r="S36" s="20">
        <f>Z36*Q33+AA36*Q34+AB36*Q35</f>
        <v>20</v>
      </c>
      <c r="T36" s="21">
        <f t="shared" si="6"/>
        <v>-20000</v>
      </c>
      <c r="U36" s="21">
        <f t="shared" ref="U36" si="23">((Z36-1)+(AA36-1)+(AB36-1))*1000+AI36</f>
        <v>-1000</v>
      </c>
      <c r="V36" s="52">
        <f t="shared" si="9"/>
        <v>3000</v>
      </c>
      <c r="W36" s="52">
        <f t="shared" si="3"/>
        <v>18000</v>
      </c>
      <c r="X36" s="21"/>
      <c r="Y36" s="48" t="s">
        <v>11</v>
      </c>
      <c r="Z36" s="54">
        <f>IF(UPPER($X36)="DPEERA",0,Z32)</f>
        <v>1</v>
      </c>
      <c r="AA36" s="54">
        <f>IF(UPPER($X36)="DPEERB",0,AA32)</f>
        <v>1</v>
      </c>
      <c r="AB36" s="54">
        <f>IF(UPPER($X36)="DPEERC",0,AB32)</f>
        <v>0</v>
      </c>
      <c r="AC36" s="54"/>
      <c r="AD36" s="24"/>
      <c r="AE36" s="25">
        <v>0</v>
      </c>
      <c r="AF36" s="20"/>
      <c r="AG36" s="51"/>
      <c r="AH36" s="51">
        <v>0</v>
      </c>
      <c r="AI36" s="55">
        <f t="shared" si="2"/>
        <v>0</v>
      </c>
      <c r="AJ36" s="28">
        <v>0</v>
      </c>
    </row>
    <row r="37" spans="1:36" s="42" customFormat="1" ht="1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42" t="s">
        <v>41</v>
      </c>
      <c r="N37" s="42" t="s">
        <v>8</v>
      </c>
      <c r="O37" s="13">
        <f t="shared" si="0"/>
        <v>0</v>
      </c>
      <c r="P37" s="13"/>
      <c r="Q37" s="13">
        <f t="shared" si="4"/>
        <v>9</v>
      </c>
      <c r="R37" s="14">
        <f t="shared" si="5"/>
        <v>18000</v>
      </c>
      <c r="S37" s="13">
        <f>AA37*Q34+AB37*Q35+AC37*Q36</f>
        <v>12</v>
      </c>
      <c r="T37" s="14">
        <f t="shared" si="6"/>
        <v>-12000</v>
      </c>
      <c r="U37" s="14">
        <f t="shared" ref="U37" si="24">((AA37-1)+(AB37-1)+(AC37-1))*1000+AI37</f>
        <v>-2000</v>
      </c>
      <c r="V37" s="14">
        <f t="shared" si="9"/>
        <v>4000</v>
      </c>
      <c r="W37" s="14">
        <f t="shared" si="3"/>
        <v>15000</v>
      </c>
      <c r="X37" s="14" t="s">
        <v>68</v>
      </c>
      <c r="Y37" s="47" t="s">
        <v>8</v>
      </c>
      <c r="Z37" s="53"/>
      <c r="AA37" s="1">
        <f>IF(UPPER($X37)="APEERB",0,AA33)</f>
        <v>0</v>
      </c>
      <c r="AB37" s="1">
        <f>IF(UPPER($X37)="APEERC",0,AB33)</f>
        <v>1</v>
      </c>
      <c r="AC37" s="1">
        <f>IF(UPPER($X37)="APEERD",0,AC33)</f>
        <v>0</v>
      </c>
      <c r="AD37" s="16">
        <v>0</v>
      </c>
      <c r="AE37" s="17"/>
      <c r="AF37" s="13"/>
      <c r="AG37" s="51"/>
      <c r="AH37" s="51">
        <v>0</v>
      </c>
      <c r="AI37" s="55">
        <f t="shared" si="2"/>
        <v>0</v>
      </c>
      <c r="AJ37" s="28">
        <v>0</v>
      </c>
    </row>
    <row r="38" spans="1:36" s="42" customFormat="1" ht="1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42" t="s">
        <v>41</v>
      </c>
      <c r="N38" s="42" t="s">
        <v>9</v>
      </c>
      <c r="O38" s="13">
        <v>3</v>
      </c>
      <c r="P38" s="13"/>
      <c r="Q38" s="13">
        <f t="shared" si="4"/>
        <v>14</v>
      </c>
      <c r="R38" s="14">
        <f t="shared" si="5"/>
        <v>28000</v>
      </c>
      <c r="S38" s="13">
        <f>Z38*Q37+AB38*Q35+AC38*Q36</f>
        <v>24</v>
      </c>
      <c r="T38" s="14">
        <f t="shared" si="6"/>
        <v>-24000</v>
      </c>
      <c r="U38" s="14">
        <f t="shared" ref="U38" si="25">((Z38-1)+(AB38-1)+(AC38-1))*1000+AI38</f>
        <v>-1000</v>
      </c>
      <c r="V38" s="14">
        <f t="shared" si="9"/>
        <v>3000</v>
      </c>
      <c r="W38" s="14">
        <f t="shared" si="3"/>
        <v>31000</v>
      </c>
      <c r="X38" s="14"/>
      <c r="Y38" s="47" t="s">
        <v>9</v>
      </c>
      <c r="Z38" s="1">
        <f>IF(UPPER($X38)="BPEERA",0,Z34)</f>
        <v>0</v>
      </c>
      <c r="AA38" s="1"/>
      <c r="AB38" s="1">
        <f>IF(UPPER($X38)="BPEERC",0,AB34)</f>
        <v>1</v>
      </c>
      <c r="AC38" s="1">
        <f>IF(UPPER($X38)="BPEERD",0,AC34)</f>
        <v>1</v>
      </c>
      <c r="AD38" s="16">
        <v>0</v>
      </c>
      <c r="AE38" s="17"/>
      <c r="AF38" s="13"/>
      <c r="AG38" s="51"/>
      <c r="AH38" s="51">
        <v>0</v>
      </c>
      <c r="AI38" s="55">
        <f t="shared" si="2"/>
        <v>0</v>
      </c>
      <c r="AJ38" s="28">
        <v>0</v>
      </c>
    </row>
    <row r="39" spans="1:36" s="42" customFormat="1" ht="1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42" t="s">
        <v>41</v>
      </c>
      <c r="N39" s="42" t="s">
        <v>10</v>
      </c>
      <c r="O39" s="13">
        <v>3</v>
      </c>
      <c r="P39" s="13"/>
      <c r="Q39" s="13">
        <f t="shared" si="4"/>
        <v>15</v>
      </c>
      <c r="R39" s="14">
        <f t="shared" si="5"/>
        <v>30000</v>
      </c>
      <c r="S39" s="13">
        <f>Z39*Q37+AA39*Q38+AC39*Q36</f>
        <v>23</v>
      </c>
      <c r="T39" s="14">
        <f t="shared" si="6"/>
        <v>-23000</v>
      </c>
      <c r="U39" s="14">
        <f t="shared" ref="U39" si="26">((Z39-1)+(AA39-1)+(AC39-1))*1000+AI39</f>
        <v>-1000</v>
      </c>
      <c r="V39" s="14">
        <f t="shared" si="9"/>
        <v>6000</v>
      </c>
      <c r="W39" s="14">
        <f t="shared" si="3"/>
        <v>50000</v>
      </c>
      <c r="X39" s="14"/>
      <c r="Y39" s="47" t="s">
        <v>10</v>
      </c>
      <c r="Z39" s="1">
        <f>IF(UPPER($X39)="CPEERA",0,Z35)</f>
        <v>1</v>
      </c>
      <c r="AA39" s="1">
        <f>IF(UPPER($X39)="CPEERB",0,AA35)</f>
        <v>1</v>
      </c>
      <c r="AB39" s="1"/>
      <c r="AC39" s="1">
        <f>IF(UPPER($X39)="CPEERD",0,AC35)</f>
        <v>0</v>
      </c>
      <c r="AD39" s="16"/>
      <c r="AE39" s="17">
        <v>0</v>
      </c>
      <c r="AF39" s="13"/>
      <c r="AG39" s="51"/>
      <c r="AH39" s="51">
        <v>0</v>
      </c>
      <c r="AI39" s="55">
        <f t="shared" si="2"/>
        <v>0</v>
      </c>
      <c r="AJ39" s="28">
        <v>0</v>
      </c>
    </row>
    <row r="40" spans="1:36" s="42" customFormat="1" ht="15" customHeight="1" thickBo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43" t="s">
        <v>43</v>
      </c>
      <c r="N40" s="43" t="s">
        <v>11</v>
      </c>
      <c r="O40" s="20">
        <v>3</v>
      </c>
      <c r="P40" s="20"/>
      <c r="Q40" s="20">
        <f t="shared" si="4"/>
        <v>15</v>
      </c>
      <c r="R40" s="21">
        <f t="shared" si="5"/>
        <v>30000</v>
      </c>
      <c r="S40" s="20">
        <f>Z40*Q37+AA40*Q38+AB40*Q39</f>
        <v>23</v>
      </c>
      <c r="T40" s="21">
        <f t="shared" si="6"/>
        <v>-23000</v>
      </c>
      <c r="U40" s="21">
        <f t="shared" ref="U40" si="27">((Z40-1)+(AA40-1)+(AB40-1))*1000+AI40</f>
        <v>-1000</v>
      </c>
      <c r="V40" s="52">
        <f t="shared" si="9"/>
        <v>6000</v>
      </c>
      <c r="W40" s="52">
        <f t="shared" si="3"/>
        <v>24000</v>
      </c>
      <c r="X40" s="21"/>
      <c r="Y40" s="48" t="s">
        <v>11</v>
      </c>
      <c r="Z40" s="54">
        <f>IF(UPPER($X40)="DPEERA",0,Z36)</f>
        <v>1</v>
      </c>
      <c r="AA40" s="54">
        <f>IF(UPPER($X40)="DPEERB",0,AA36)</f>
        <v>1</v>
      </c>
      <c r="AB40" s="54">
        <f>IF(UPPER($X40)="DPEERC",0,AB36)</f>
        <v>0</v>
      </c>
      <c r="AC40" s="54"/>
      <c r="AD40" s="24"/>
      <c r="AE40" s="25">
        <v>0</v>
      </c>
      <c r="AF40" s="20"/>
      <c r="AG40" s="51"/>
      <c r="AH40" s="51">
        <v>0</v>
      </c>
      <c r="AI40" s="55">
        <f t="shared" si="2"/>
        <v>0</v>
      </c>
      <c r="AJ40" s="28">
        <v>0</v>
      </c>
    </row>
    <row r="41" spans="1:36" s="42" customFormat="1" ht="1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42" t="s">
        <v>42</v>
      </c>
      <c r="N41" s="42" t="s">
        <v>8</v>
      </c>
      <c r="O41" s="13">
        <f t="shared" si="0"/>
        <v>0</v>
      </c>
      <c r="P41" s="13"/>
      <c r="Q41" s="13">
        <f t="shared" si="4"/>
        <v>9</v>
      </c>
      <c r="R41" s="14">
        <f t="shared" si="5"/>
        <v>18000</v>
      </c>
      <c r="S41" s="13">
        <f>AA41*Q38+AB41*Q39+AC41*Q40</f>
        <v>15</v>
      </c>
      <c r="T41" s="14">
        <f t="shared" si="6"/>
        <v>-15000</v>
      </c>
      <c r="U41" s="14">
        <f t="shared" ref="U41" si="28">((AA41-1)+(AB41-1)+(AC41-1))*1000+AI41</f>
        <v>-2000</v>
      </c>
      <c r="V41" s="14">
        <f t="shared" si="9"/>
        <v>1000</v>
      </c>
      <c r="W41" s="14">
        <f t="shared" si="3"/>
        <v>16000</v>
      </c>
      <c r="X41" s="14" t="s">
        <v>68</v>
      </c>
      <c r="Y41" s="47" t="s">
        <v>8</v>
      </c>
      <c r="Z41" s="53"/>
      <c r="AA41" s="1">
        <f>IF(UPPER($X41)="APEERB",0,AA37)</f>
        <v>0</v>
      </c>
      <c r="AB41" s="1">
        <f>IF(UPPER($X41)="APEERC",0,AB37)</f>
        <v>1</v>
      </c>
      <c r="AC41" s="1">
        <f>IF(UPPER($X41)="APEERD",0,AC37)</f>
        <v>0</v>
      </c>
      <c r="AD41" s="16">
        <v>0</v>
      </c>
      <c r="AE41" s="17"/>
      <c r="AF41" s="13"/>
      <c r="AG41" s="51"/>
      <c r="AH41" s="51">
        <v>0</v>
      </c>
      <c r="AI41" s="55">
        <f t="shared" si="2"/>
        <v>0</v>
      </c>
      <c r="AJ41" s="28">
        <v>0</v>
      </c>
    </row>
    <row r="42" spans="1:36" s="42" customFormat="1" ht="1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42" t="s">
        <v>42</v>
      </c>
      <c r="N42" s="42" t="s">
        <v>9</v>
      </c>
      <c r="O42" s="13">
        <v>3</v>
      </c>
      <c r="P42" s="13"/>
      <c r="Q42" s="13">
        <f t="shared" si="4"/>
        <v>17</v>
      </c>
      <c r="R42" s="14">
        <f t="shared" si="5"/>
        <v>34000</v>
      </c>
      <c r="S42" s="13">
        <f>Z42*Q41+AB42*Q39+AC42*Q40</f>
        <v>30</v>
      </c>
      <c r="T42" s="14">
        <f t="shared" si="6"/>
        <v>-30000</v>
      </c>
      <c r="U42" s="14">
        <f t="shared" ref="U42" si="29">((Z42-1)+(AB42-1)+(AC42-1))*1000+AI42</f>
        <v>-1000</v>
      </c>
      <c r="V42" s="14">
        <f t="shared" si="9"/>
        <v>3000</v>
      </c>
      <c r="W42" s="14">
        <f t="shared" si="3"/>
        <v>34000</v>
      </c>
      <c r="X42" s="14"/>
      <c r="Y42" s="47" t="s">
        <v>9</v>
      </c>
      <c r="Z42" s="1">
        <f>IF(UPPER($X42)="BPEERA",0,Z38)</f>
        <v>0</v>
      </c>
      <c r="AA42" s="1"/>
      <c r="AB42" s="1">
        <f>IF(UPPER($X42)="BPEERC",0,AB38)</f>
        <v>1</v>
      </c>
      <c r="AC42" s="1">
        <f>IF(UPPER($X42)="BPEERD",0,AC38)</f>
        <v>1</v>
      </c>
      <c r="AD42" s="16">
        <v>0</v>
      </c>
      <c r="AE42" s="17"/>
      <c r="AF42" s="13"/>
      <c r="AG42" s="51"/>
      <c r="AH42" s="51">
        <v>0</v>
      </c>
      <c r="AI42" s="55">
        <f t="shared" si="2"/>
        <v>0</v>
      </c>
      <c r="AJ42" s="28">
        <v>0</v>
      </c>
    </row>
    <row r="43" spans="1:36" s="42" customFormat="1" ht="1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42" t="s">
        <v>42</v>
      </c>
      <c r="N43" s="42" t="s">
        <v>10</v>
      </c>
      <c r="O43" s="13">
        <v>3</v>
      </c>
      <c r="P43" s="13"/>
      <c r="Q43" s="13">
        <f t="shared" si="4"/>
        <v>18</v>
      </c>
      <c r="R43" s="14">
        <f t="shared" si="5"/>
        <v>36000</v>
      </c>
      <c r="S43" s="13">
        <f>Z43*Q41+AA43*Q42+AC43*Q40</f>
        <v>26</v>
      </c>
      <c r="T43" s="14">
        <f t="shared" si="6"/>
        <v>-26000</v>
      </c>
      <c r="U43" s="14">
        <f t="shared" ref="U43" si="30">((Z43-1)+(AA43-1)+(AC43-1))*1000+AI43</f>
        <v>-1000</v>
      </c>
      <c r="V43" s="14">
        <f t="shared" si="9"/>
        <v>9000</v>
      </c>
      <c r="W43" s="14">
        <f t="shared" si="3"/>
        <v>59000</v>
      </c>
      <c r="X43" s="14"/>
      <c r="Y43" s="47" t="s">
        <v>10</v>
      </c>
      <c r="Z43" s="1">
        <f>IF(UPPER($X43)="CPEERA",0,Z39)</f>
        <v>1</v>
      </c>
      <c r="AA43" s="1">
        <f>IF(UPPER($X43)="CPEERB",0,AA39)</f>
        <v>1</v>
      </c>
      <c r="AB43" s="1"/>
      <c r="AC43" s="1">
        <f>IF(UPPER($X43)="CPEERD",0,AC39)</f>
        <v>0</v>
      </c>
      <c r="AD43" s="16"/>
      <c r="AE43" s="17">
        <v>0</v>
      </c>
      <c r="AF43" s="13"/>
      <c r="AG43" s="51"/>
      <c r="AH43" s="51">
        <v>0</v>
      </c>
      <c r="AI43" s="55">
        <f t="shared" si="2"/>
        <v>0</v>
      </c>
      <c r="AJ43" s="28">
        <v>0</v>
      </c>
    </row>
    <row r="44" spans="1:36" s="42" customFormat="1" ht="15" customHeight="1" thickBo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43" t="s">
        <v>42</v>
      </c>
      <c r="N44" s="43" t="s">
        <v>11</v>
      </c>
      <c r="O44" s="13">
        <v>3</v>
      </c>
      <c r="P44" s="20"/>
      <c r="Q44" s="20">
        <f t="shared" si="4"/>
        <v>18</v>
      </c>
      <c r="R44" s="21">
        <f t="shared" si="5"/>
        <v>36000</v>
      </c>
      <c r="S44" s="20">
        <f>Z44*Q41+AA44*Q42+AB44*Q43</f>
        <v>26</v>
      </c>
      <c r="T44" s="21">
        <f t="shared" si="6"/>
        <v>-26000</v>
      </c>
      <c r="U44" s="21">
        <f t="shared" ref="U44" si="31">((Z44-1)+(AA44-1)+(AB44-1))*1000+AI44</f>
        <v>-1000</v>
      </c>
      <c r="V44" s="52">
        <f t="shared" si="9"/>
        <v>9000</v>
      </c>
      <c r="W44" s="52">
        <f t="shared" si="3"/>
        <v>33000</v>
      </c>
      <c r="X44" s="21"/>
      <c r="Y44" s="48" t="s">
        <v>11</v>
      </c>
      <c r="Z44" s="54">
        <f>IF(UPPER($X44)="DPEERA",0,Z40)</f>
        <v>1</v>
      </c>
      <c r="AA44" s="54">
        <f>IF(UPPER($X44)="DPEERB",0,AA40)</f>
        <v>1</v>
      </c>
      <c r="AB44" s="54">
        <f>IF(UPPER($X44)="DPEERC",0,AB40)</f>
        <v>0</v>
      </c>
      <c r="AC44" s="54"/>
      <c r="AD44" s="24"/>
      <c r="AE44" s="25">
        <v>0</v>
      </c>
      <c r="AF44" s="20"/>
      <c r="AG44" s="51"/>
      <c r="AH44" s="51">
        <v>0</v>
      </c>
      <c r="AI44" s="55">
        <f t="shared" si="2"/>
        <v>0</v>
      </c>
      <c r="AJ44" s="28">
        <v>0</v>
      </c>
    </row>
    <row r="45" spans="1:36" s="42" customFormat="1" ht="1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42" t="s">
        <v>44</v>
      </c>
      <c r="N45" s="42" t="s">
        <v>8</v>
      </c>
      <c r="O45" s="13">
        <v>3</v>
      </c>
      <c r="P45" s="13"/>
      <c r="Q45" s="13">
        <f t="shared" si="4"/>
        <v>12</v>
      </c>
      <c r="R45" s="14">
        <f t="shared" si="5"/>
        <v>24000</v>
      </c>
      <c r="S45" s="13">
        <f>AA45*Q42+AB45*Q43+AC45*Q44</f>
        <v>18</v>
      </c>
      <c r="T45" s="14">
        <f t="shared" si="6"/>
        <v>-18000</v>
      </c>
      <c r="U45" s="14">
        <f t="shared" ref="U45" si="32">((AA45-1)+(AB45-1)+(AC45-1))*1000+AI45</f>
        <v>-2000</v>
      </c>
      <c r="V45" s="14">
        <f t="shared" si="9"/>
        <v>4000</v>
      </c>
      <c r="W45" s="14">
        <f t="shared" si="3"/>
        <v>20000</v>
      </c>
      <c r="X45" s="14"/>
      <c r="Y45" s="47" t="s">
        <v>8</v>
      </c>
      <c r="Z45" s="53"/>
      <c r="AA45" s="1">
        <f>IF(UPPER($X45)="APEERB",0,AA41)</f>
        <v>0</v>
      </c>
      <c r="AB45" s="1">
        <f>IF(UPPER($X45)="APEERC",0,AB41)</f>
        <v>1</v>
      </c>
      <c r="AC45" s="1">
        <f>IF(UPPER($X45)="APEERD",0,AC41)</f>
        <v>0</v>
      </c>
      <c r="AD45" s="16">
        <v>0</v>
      </c>
      <c r="AE45" s="17"/>
      <c r="AF45" s="13"/>
      <c r="AG45" s="51"/>
      <c r="AH45" s="51">
        <v>0</v>
      </c>
      <c r="AI45" s="55">
        <f t="shared" si="2"/>
        <v>0</v>
      </c>
      <c r="AJ45" s="28">
        <v>0</v>
      </c>
    </row>
    <row r="46" spans="1:36" s="42" customFormat="1" ht="1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42" t="s">
        <v>44</v>
      </c>
      <c r="N46" s="42" t="s">
        <v>9</v>
      </c>
      <c r="O46" s="13">
        <v>3</v>
      </c>
      <c r="P46" s="13"/>
      <c r="Q46" s="13">
        <f t="shared" si="4"/>
        <v>20</v>
      </c>
      <c r="R46" s="14">
        <f t="shared" si="5"/>
        <v>40000</v>
      </c>
      <c r="S46" s="13">
        <f>Z46*Q45+AB46*Q43+AC46*Q44</f>
        <v>36</v>
      </c>
      <c r="T46" s="14">
        <f t="shared" si="6"/>
        <v>-36000</v>
      </c>
      <c r="U46" s="14">
        <f t="shared" ref="U46" si="33">((Z46-1)+(AB46-1)+(AC46-1))*1000+AI46</f>
        <v>-1000</v>
      </c>
      <c r="V46" s="14">
        <f t="shared" si="9"/>
        <v>3000</v>
      </c>
      <c r="W46" s="14">
        <f t="shared" si="3"/>
        <v>37000</v>
      </c>
      <c r="X46" s="14"/>
      <c r="Y46" s="47" t="s">
        <v>9</v>
      </c>
      <c r="Z46" s="1">
        <f>IF(UPPER($X46)="BPEERA",0,Z42)</f>
        <v>0</v>
      </c>
      <c r="AA46" s="1"/>
      <c r="AB46" s="1">
        <f>IF(UPPER($X46)="BPEERC",0,AB42)</f>
        <v>1</v>
      </c>
      <c r="AC46" s="1">
        <f>IF(UPPER($X46)="BPEERD",0,AC42)</f>
        <v>1</v>
      </c>
      <c r="AD46" s="16">
        <v>0</v>
      </c>
      <c r="AE46" s="17"/>
      <c r="AF46" s="13"/>
      <c r="AG46" s="51"/>
      <c r="AH46" s="51">
        <v>0</v>
      </c>
      <c r="AI46" s="55">
        <f t="shared" si="2"/>
        <v>0</v>
      </c>
      <c r="AJ46" s="28">
        <v>0</v>
      </c>
    </row>
    <row r="47" spans="1:36" s="42" customFormat="1" ht="1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42" t="s">
        <v>44</v>
      </c>
      <c r="N47" s="42" t="s">
        <v>10</v>
      </c>
      <c r="O47" s="13">
        <v>3</v>
      </c>
      <c r="P47" s="13"/>
      <c r="Q47" s="13">
        <f t="shared" si="4"/>
        <v>21</v>
      </c>
      <c r="R47" s="14">
        <f t="shared" si="5"/>
        <v>42000</v>
      </c>
      <c r="S47" s="13">
        <f>Z47*Q45+AA47*Q46+AC47*Q44</f>
        <v>32</v>
      </c>
      <c r="T47" s="14">
        <f t="shared" si="6"/>
        <v>-32000</v>
      </c>
      <c r="U47" s="14">
        <f t="shared" ref="U47" si="34">((Z47-1)+(AA47-1)+(AC47-1))*1000+AI47</f>
        <v>-1000</v>
      </c>
      <c r="V47" s="14">
        <f t="shared" si="9"/>
        <v>9000</v>
      </c>
      <c r="W47" s="14">
        <f t="shared" si="3"/>
        <v>68000</v>
      </c>
      <c r="X47" s="14"/>
      <c r="Y47" s="47" t="s">
        <v>10</v>
      </c>
      <c r="Z47" s="1">
        <f>IF(UPPER($X47)="CPEERA",0,Z43)</f>
        <v>1</v>
      </c>
      <c r="AA47" s="1">
        <f>IF(UPPER($X47)="CPEERB",0,AA43)</f>
        <v>1</v>
      </c>
      <c r="AB47" s="1"/>
      <c r="AC47" s="1">
        <f>IF(UPPER($X47)="CPEERD",0,AC43)</f>
        <v>0</v>
      </c>
      <c r="AD47" s="16"/>
      <c r="AE47" s="17">
        <v>0</v>
      </c>
      <c r="AF47" s="13"/>
      <c r="AG47" s="51"/>
      <c r="AH47" s="51">
        <v>0</v>
      </c>
      <c r="AI47" s="55">
        <f t="shared" si="2"/>
        <v>0</v>
      </c>
      <c r="AJ47" s="28">
        <v>0</v>
      </c>
    </row>
    <row r="48" spans="1:36" s="42" customFormat="1" ht="15" customHeight="1" thickBo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43" t="s">
        <v>44</v>
      </c>
      <c r="N48" s="43" t="s">
        <v>11</v>
      </c>
      <c r="O48" s="13">
        <v>3</v>
      </c>
      <c r="P48" s="20"/>
      <c r="Q48" s="20">
        <f t="shared" si="4"/>
        <v>21</v>
      </c>
      <c r="R48" s="21">
        <f t="shared" si="5"/>
        <v>42000</v>
      </c>
      <c r="S48" s="20">
        <f>Z48*Q45+AA48*Q46+AB48*Q47</f>
        <v>32</v>
      </c>
      <c r="T48" s="21">
        <f t="shared" si="6"/>
        <v>-32000</v>
      </c>
      <c r="U48" s="21">
        <f t="shared" ref="U48" si="35">((Z48-1)+(AA48-1)+(AB48-1))*1000+AI48</f>
        <v>-1000</v>
      </c>
      <c r="V48" s="52">
        <f t="shared" si="9"/>
        <v>9000</v>
      </c>
      <c r="W48" s="52">
        <f t="shared" si="3"/>
        <v>42000</v>
      </c>
      <c r="X48" s="21"/>
      <c r="Y48" s="48" t="s">
        <v>11</v>
      </c>
      <c r="Z48" s="54">
        <f>IF(UPPER($X48)="DPEERA",0,Z44)</f>
        <v>1</v>
      </c>
      <c r="AA48" s="54">
        <f>IF(UPPER($X48)="DPEERB",0,AA44)</f>
        <v>1</v>
      </c>
      <c r="AB48" s="54">
        <f>IF(UPPER($X48)="DPEERC",0,AB44)</f>
        <v>0</v>
      </c>
      <c r="AC48" s="54"/>
      <c r="AD48" s="24"/>
      <c r="AE48" s="25">
        <v>0</v>
      </c>
      <c r="AF48" s="20"/>
      <c r="AG48" s="51"/>
      <c r="AH48" s="51">
        <v>0</v>
      </c>
      <c r="AI48" s="55">
        <f t="shared" si="2"/>
        <v>0</v>
      </c>
      <c r="AJ48" s="28">
        <v>0</v>
      </c>
    </row>
    <row r="49" spans="1:36" s="42" customFormat="1" ht="1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42" t="s">
        <v>45</v>
      </c>
      <c r="N49" s="42" t="s">
        <v>8</v>
      </c>
      <c r="O49" s="13">
        <v>3</v>
      </c>
      <c r="P49" s="13"/>
      <c r="Q49" s="13">
        <f t="shared" si="4"/>
        <v>15</v>
      </c>
      <c r="R49" s="14">
        <f t="shared" si="5"/>
        <v>30000</v>
      </c>
      <c r="S49" s="13">
        <f>AA49*Q46+AB49*Q47+AC49*Q48</f>
        <v>21</v>
      </c>
      <c r="T49" s="14">
        <f t="shared" si="6"/>
        <v>-21000</v>
      </c>
      <c r="U49" s="14">
        <f t="shared" ref="U49" si="36">((AA49-1)+(AB49-1)+(AC49-1))*1000+AI49</f>
        <v>-2000</v>
      </c>
      <c r="V49" s="14">
        <f t="shared" si="9"/>
        <v>7000</v>
      </c>
      <c r="W49" s="14">
        <f t="shared" si="3"/>
        <v>27000</v>
      </c>
      <c r="X49" s="14"/>
      <c r="Y49" s="47" t="s">
        <v>8</v>
      </c>
      <c r="Z49" s="53"/>
      <c r="AA49" s="1">
        <f>IF(UPPER($X49)="APEERB",0,AA45)</f>
        <v>0</v>
      </c>
      <c r="AB49" s="1">
        <f>IF(UPPER($X49)="APEERC",0,AB45)</f>
        <v>1</v>
      </c>
      <c r="AC49" s="1">
        <f>IF(UPPER($X49)="APEERD",0,AC45)</f>
        <v>0</v>
      </c>
      <c r="AD49" s="16">
        <v>0</v>
      </c>
      <c r="AE49" s="17"/>
      <c r="AF49" s="13"/>
      <c r="AG49" s="51"/>
      <c r="AH49" s="51">
        <v>0</v>
      </c>
      <c r="AI49" s="55">
        <f t="shared" si="2"/>
        <v>0</v>
      </c>
      <c r="AJ49" s="28">
        <v>0</v>
      </c>
    </row>
    <row r="50" spans="1:36" s="42" customFormat="1" ht="1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42" t="s">
        <v>45</v>
      </c>
      <c r="N50" s="42" t="s">
        <v>9</v>
      </c>
      <c r="O50" s="13">
        <v>3</v>
      </c>
      <c r="P50" s="13"/>
      <c r="Q50" s="13">
        <f t="shared" si="4"/>
        <v>23</v>
      </c>
      <c r="R50" s="14">
        <f t="shared" si="5"/>
        <v>46000</v>
      </c>
      <c r="S50" s="13">
        <f>Z50*Q49+AB50*Q47+AC50*Q48</f>
        <v>42</v>
      </c>
      <c r="T50" s="14">
        <f t="shared" si="6"/>
        <v>-42000</v>
      </c>
      <c r="U50" s="14">
        <f t="shared" ref="U50" si="37">((Z50-1)+(AB50-1)+(AC50-1))*1000+AI50</f>
        <v>-1000</v>
      </c>
      <c r="V50" s="14">
        <f t="shared" si="9"/>
        <v>3000</v>
      </c>
      <c r="W50" s="14">
        <f t="shared" si="3"/>
        <v>40000</v>
      </c>
      <c r="X50" s="14"/>
      <c r="Y50" s="47" t="s">
        <v>9</v>
      </c>
      <c r="Z50" s="1">
        <f>IF(UPPER($X50)="BPEERA",0,Z46)</f>
        <v>0</v>
      </c>
      <c r="AA50" s="1"/>
      <c r="AB50" s="1">
        <f>IF(UPPER($X50)="BPEERC",0,AB46)</f>
        <v>1</v>
      </c>
      <c r="AC50" s="1">
        <f>IF(UPPER($X50)="BPEERD",0,AC46)</f>
        <v>1</v>
      </c>
      <c r="AD50" s="16">
        <v>0</v>
      </c>
      <c r="AE50" s="17"/>
      <c r="AF50" s="13"/>
      <c r="AG50" s="51"/>
      <c r="AH50" s="51">
        <v>0</v>
      </c>
      <c r="AI50" s="55">
        <f t="shared" si="2"/>
        <v>0</v>
      </c>
      <c r="AJ50" s="28">
        <v>0</v>
      </c>
    </row>
    <row r="51" spans="1:36" s="42" customFormat="1" ht="1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42" t="s">
        <v>45</v>
      </c>
      <c r="N51" s="42" t="s">
        <v>10</v>
      </c>
      <c r="O51" s="13">
        <v>3</v>
      </c>
      <c r="P51" s="13"/>
      <c r="Q51" s="13">
        <f t="shared" si="4"/>
        <v>24</v>
      </c>
      <c r="R51" s="14">
        <f t="shared" si="5"/>
        <v>48000</v>
      </c>
      <c r="S51" s="13">
        <f>Z51*Q49+AA51*Q50+AC51*Q48</f>
        <v>38</v>
      </c>
      <c r="T51" s="14">
        <f t="shared" si="6"/>
        <v>-38000</v>
      </c>
      <c r="U51" s="14">
        <f t="shared" ref="U51" si="38">((Z51-1)+(AA51-1)+(AC51-1))*1000+AI51</f>
        <v>-1000</v>
      </c>
      <c r="V51" s="14">
        <f t="shared" si="9"/>
        <v>9000</v>
      </c>
      <c r="W51" s="14">
        <f t="shared" si="3"/>
        <v>77000</v>
      </c>
      <c r="X51" s="14"/>
      <c r="Y51" s="47" t="s">
        <v>10</v>
      </c>
      <c r="Z51" s="1">
        <f>IF(UPPER($X51)="CPEERA",0,Z47)</f>
        <v>1</v>
      </c>
      <c r="AA51" s="1">
        <f>IF(UPPER($X51)="CPEERB",0,AA47)</f>
        <v>1</v>
      </c>
      <c r="AB51" s="1"/>
      <c r="AC51" s="1">
        <f>IF(UPPER($X51)="CPEERD",0,AC47)</f>
        <v>0</v>
      </c>
      <c r="AD51" s="16"/>
      <c r="AE51" s="17">
        <v>0</v>
      </c>
      <c r="AF51" s="13"/>
      <c r="AG51" s="51"/>
      <c r="AH51" s="51">
        <v>0</v>
      </c>
      <c r="AI51" s="55">
        <f t="shared" si="2"/>
        <v>0</v>
      </c>
      <c r="AJ51" s="28">
        <v>0</v>
      </c>
    </row>
    <row r="52" spans="1:36" s="42" customFormat="1" ht="15" customHeight="1" thickBo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43" t="s">
        <v>45</v>
      </c>
      <c r="N52" s="43" t="s">
        <v>11</v>
      </c>
      <c r="O52" s="13">
        <v>3</v>
      </c>
      <c r="P52" s="20"/>
      <c r="Q52" s="20">
        <f t="shared" si="4"/>
        <v>24</v>
      </c>
      <c r="R52" s="21">
        <f t="shared" si="5"/>
        <v>48000</v>
      </c>
      <c r="S52" s="20">
        <f>Z52*Q49+AA52*Q50+AB52*Q51</f>
        <v>38</v>
      </c>
      <c r="T52" s="21">
        <f t="shared" si="6"/>
        <v>-38000</v>
      </c>
      <c r="U52" s="21">
        <f t="shared" ref="U52" si="39">((Z52-1)+(AA52-1)+(AB52-1))*1000+AI52</f>
        <v>-1000</v>
      </c>
      <c r="V52" s="52">
        <f t="shared" si="9"/>
        <v>9000</v>
      </c>
      <c r="W52" s="52">
        <f t="shared" si="3"/>
        <v>51000</v>
      </c>
      <c r="X52" s="21"/>
      <c r="Y52" s="48" t="s">
        <v>11</v>
      </c>
      <c r="Z52" s="54">
        <f>IF(UPPER($X52)="DPEERA",0,Z48)</f>
        <v>1</v>
      </c>
      <c r="AA52" s="54">
        <f>IF(UPPER($X52)="DPEERB",0,AA48)</f>
        <v>1</v>
      </c>
      <c r="AB52" s="54">
        <f>IF(UPPER($X52)="DPEERC",0,AB48)</f>
        <v>0</v>
      </c>
      <c r="AC52" s="54"/>
      <c r="AD52" s="24"/>
      <c r="AE52" s="25">
        <v>0</v>
      </c>
      <c r="AF52" s="20"/>
      <c r="AG52" s="51"/>
      <c r="AH52" s="51">
        <v>0</v>
      </c>
      <c r="AI52" s="55">
        <f t="shared" si="2"/>
        <v>0</v>
      </c>
      <c r="AJ52" s="28">
        <v>0</v>
      </c>
    </row>
    <row r="53" spans="1:36" s="42" customFormat="1" ht="1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42" t="s">
        <v>46</v>
      </c>
      <c r="N53" s="42" t="s">
        <v>8</v>
      </c>
      <c r="O53" s="13">
        <v>3</v>
      </c>
      <c r="P53" s="13"/>
      <c r="Q53" s="13">
        <f t="shared" si="4"/>
        <v>18</v>
      </c>
      <c r="R53" s="14">
        <f t="shared" si="5"/>
        <v>36000</v>
      </c>
      <c r="S53" s="13">
        <f>AA53*Q50+AB53*Q51+AC53*Q52</f>
        <v>24</v>
      </c>
      <c r="T53" s="14">
        <f t="shared" si="6"/>
        <v>-24000</v>
      </c>
      <c r="U53" s="14">
        <f t="shared" ref="U53" si="40">((AA53-1)+(AB53-1)+(AC53-1))*1000+AI53</f>
        <v>-2000</v>
      </c>
      <c r="V53" s="14">
        <f t="shared" si="9"/>
        <v>10000</v>
      </c>
      <c r="W53" s="14">
        <f t="shared" si="3"/>
        <v>37000</v>
      </c>
      <c r="X53" s="14"/>
      <c r="Y53" s="47" t="s">
        <v>8</v>
      </c>
      <c r="Z53" s="53"/>
      <c r="AA53" s="1">
        <f>IF(UPPER($X53)="APEERB",0,AA49)</f>
        <v>0</v>
      </c>
      <c r="AB53" s="1">
        <f>IF(UPPER($X53)="APEERC",0,AB49)</f>
        <v>1</v>
      </c>
      <c r="AC53" s="1">
        <f>IF(UPPER($X53)="APEERD",0,AC49)</f>
        <v>0</v>
      </c>
      <c r="AD53" s="16">
        <v>0</v>
      </c>
      <c r="AE53" s="17"/>
      <c r="AF53" s="13"/>
      <c r="AG53" s="51"/>
      <c r="AH53" s="51">
        <v>0</v>
      </c>
      <c r="AI53" s="55">
        <f t="shared" si="2"/>
        <v>0</v>
      </c>
      <c r="AJ53" s="28">
        <v>0</v>
      </c>
    </row>
    <row r="54" spans="1:36" ht="1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t="s">
        <v>46</v>
      </c>
      <c r="N54" t="s">
        <v>9</v>
      </c>
      <c r="O54" s="13">
        <v>3</v>
      </c>
      <c r="P54" s="13"/>
      <c r="Q54" s="13">
        <f t="shared" si="4"/>
        <v>26</v>
      </c>
      <c r="R54" s="14">
        <f t="shared" si="5"/>
        <v>52000</v>
      </c>
      <c r="S54" s="13">
        <f>Z54*Q53+AB54*Q51+AC54*Q52</f>
        <v>48</v>
      </c>
      <c r="T54" s="14">
        <f t="shared" si="6"/>
        <v>-48000</v>
      </c>
      <c r="U54" s="14">
        <f t="shared" ref="U54" si="41">((Z54-1)+(AB54-1)+(AC54-1))*1000+AI54</f>
        <v>-1000</v>
      </c>
      <c r="V54" s="14">
        <f t="shared" si="9"/>
        <v>3000</v>
      </c>
      <c r="W54" s="14">
        <f t="shared" si="3"/>
        <v>43000</v>
      </c>
      <c r="X54" s="14"/>
      <c r="Y54" s="47" t="s">
        <v>9</v>
      </c>
      <c r="Z54" s="1">
        <f>IF(UPPER($X54)="BPEERA",0,Z50)</f>
        <v>0</v>
      </c>
      <c r="AA54" s="1"/>
      <c r="AB54" s="1">
        <f>IF(UPPER($X54)="BPEERC",0,AB50)</f>
        <v>1</v>
      </c>
      <c r="AC54" s="1">
        <f>IF(UPPER($X54)="BPEERD",0,AC50)</f>
        <v>1</v>
      </c>
      <c r="AD54" s="16">
        <v>0</v>
      </c>
      <c r="AE54" s="17"/>
      <c r="AF54" s="13"/>
      <c r="AG54" s="51"/>
      <c r="AH54" s="51">
        <v>0</v>
      </c>
      <c r="AI54" s="55">
        <f t="shared" si="2"/>
        <v>0</v>
      </c>
      <c r="AJ54" s="28">
        <v>0</v>
      </c>
    </row>
    <row r="55" spans="1:36" ht="1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t="s">
        <v>46</v>
      </c>
      <c r="N55" t="s">
        <v>10</v>
      </c>
      <c r="O55" s="13">
        <v>3</v>
      </c>
      <c r="P55" s="13"/>
      <c r="Q55" s="13">
        <f t="shared" si="4"/>
        <v>27</v>
      </c>
      <c r="R55" s="14">
        <f t="shared" si="5"/>
        <v>54000</v>
      </c>
      <c r="S55" s="13">
        <f>Z55*Q53+AA55*Q54+AC55*Q52</f>
        <v>44</v>
      </c>
      <c r="T55" s="14">
        <f t="shared" si="6"/>
        <v>-44000</v>
      </c>
      <c r="U55" s="14">
        <f t="shared" ref="U55" si="42">((Z55-1)+(AA55-1)+(AC55-1))*1000+AI55</f>
        <v>-1000</v>
      </c>
      <c r="V55" s="14">
        <f t="shared" si="9"/>
        <v>9000</v>
      </c>
      <c r="W55" s="14">
        <f t="shared" si="3"/>
        <v>86000</v>
      </c>
      <c r="X55" s="14"/>
      <c r="Y55" s="47" t="s">
        <v>10</v>
      </c>
      <c r="Z55" s="1">
        <f>IF(UPPER($X55)="CPEERA",0,Z51)</f>
        <v>1</v>
      </c>
      <c r="AA55" s="1">
        <f>IF(UPPER($X55)="CPEERB",0,AA51)</f>
        <v>1</v>
      </c>
      <c r="AB55" s="1"/>
      <c r="AC55" s="1">
        <f>IF(UPPER($X55)="CPEERD",0,AC51)</f>
        <v>0</v>
      </c>
      <c r="AD55" s="16"/>
      <c r="AE55" s="17">
        <v>0</v>
      </c>
      <c r="AF55" s="13"/>
      <c r="AG55" s="51"/>
      <c r="AH55" s="51">
        <v>0</v>
      </c>
      <c r="AI55" s="55">
        <f t="shared" si="2"/>
        <v>0</v>
      </c>
      <c r="AJ55" s="28">
        <v>0</v>
      </c>
    </row>
    <row r="56" spans="1:36" ht="13" thickBo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3" t="s">
        <v>46</v>
      </c>
      <c r="N56" s="3" t="s">
        <v>11</v>
      </c>
      <c r="O56" s="13">
        <v>3</v>
      </c>
      <c r="P56" s="20"/>
      <c r="Q56" s="20">
        <f t="shared" si="4"/>
        <v>27</v>
      </c>
      <c r="R56" s="21">
        <f t="shared" si="5"/>
        <v>54000</v>
      </c>
      <c r="S56" s="20">
        <f>Z56*Q53+AA56*Q54+AB56*Q55</f>
        <v>44</v>
      </c>
      <c r="T56" s="21">
        <f t="shared" si="6"/>
        <v>-44000</v>
      </c>
      <c r="U56" s="21">
        <f t="shared" ref="U56" si="43">((Z56-1)+(AA56-1)+(AB56-1))*1000+AI56</f>
        <v>-1000</v>
      </c>
      <c r="V56" s="52">
        <f t="shared" si="9"/>
        <v>9000</v>
      </c>
      <c r="W56" s="52">
        <f t="shared" si="3"/>
        <v>60000</v>
      </c>
      <c r="X56" s="21"/>
      <c r="Y56" s="48" t="s">
        <v>11</v>
      </c>
      <c r="Z56" s="54">
        <f>IF(UPPER($X56)="DPEERA",0,Z52)</f>
        <v>1</v>
      </c>
      <c r="AA56" s="54">
        <f>IF(UPPER($X56)="DPEERB",0,AA52)</f>
        <v>1</v>
      </c>
      <c r="AB56" s="54">
        <f>IF(UPPER($X56)="DPEERC",0,AB52)</f>
        <v>0</v>
      </c>
      <c r="AC56" s="54"/>
      <c r="AD56" s="24"/>
      <c r="AE56" s="25">
        <v>0</v>
      </c>
      <c r="AF56" s="20"/>
      <c r="AG56" s="51"/>
      <c r="AH56" s="51">
        <v>0</v>
      </c>
      <c r="AI56" s="55">
        <f t="shared" si="2"/>
        <v>0</v>
      </c>
      <c r="AJ56" s="28">
        <v>0</v>
      </c>
    </row>
    <row r="57" spans="1:36" ht="1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t="s">
        <v>47</v>
      </c>
      <c r="N57" t="s">
        <v>8</v>
      </c>
      <c r="O57" s="13">
        <v>3</v>
      </c>
      <c r="P57" s="13"/>
      <c r="Q57" s="13">
        <f t="shared" si="4"/>
        <v>21</v>
      </c>
      <c r="R57" s="14">
        <f t="shared" si="5"/>
        <v>42000</v>
      </c>
      <c r="S57" s="13">
        <f>AA57*Q54+AB57*Q55+AC57*Q56</f>
        <v>27</v>
      </c>
      <c r="T57" s="14">
        <f t="shared" si="6"/>
        <v>-27000</v>
      </c>
      <c r="U57" s="14">
        <f t="shared" ref="U57" si="44">((AA57-1)+(AB57-1)+(AC57-1))*1000+AI57</f>
        <v>-2000</v>
      </c>
      <c r="V57" s="14">
        <f t="shared" si="9"/>
        <v>13000</v>
      </c>
      <c r="W57" s="14">
        <f t="shared" si="3"/>
        <v>50000</v>
      </c>
      <c r="X57" s="14"/>
      <c r="Y57" s="47" t="s">
        <v>8</v>
      </c>
      <c r="Z57" s="53"/>
      <c r="AA57" s="1">
        <f>IF(UPPER($X57)="APEERB",0,AA53)</f>
        <v>0</v>
      </c>
      <c r="AB57" s="1">
        <f>IF(UPPER($X57)="APEERC",0,AB53)</f>
        <v>1</v>
      </c>
      <c r="AC57" s="1">
        <f>IF(UPPER($X57)="APEERD",0,AC53)</f>
        <v>0</v>
      </c>
      <c r="AD57" s="16">
        <v>0</v>
      </c>
      <c r="AE57" s="17"/>
      <c r="AF57" s="13"/>
      <c r="AG57" s="51"/>
      <c r="AH57" s="51">
        <v>0</v>
      </c>
      <c r="AI57" s="55">
        <f t="shared" si="2"/>
        <v>0</v>
      </c>
      <c r="AJ57" s="28">
        <v>0</v>
      </c>
    </row>
    <row r="58" spans="1:36" ht="1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t="s">
        <v>47</v>
      </c>
      <c r="N58" t="s">
        <v>9</v>
      </c>
      <c r="O58" s="13">
        <v>3</v>
      </c>
      <c r="P58" s="13"/>
      <c r="Q58" s="13">
        <f t="shared" si="4"/>
        <v>29</v>
      </c>
      <c r="R58" s="14">
        <f t="shared" si="5"/>
        <v>58000</v>
      </c>
      <c r="S58" s="13">
        <f>Z58*Q57+AB58*Q55+AC58*Q56</f>
        <v>54</v>
      </c>
      <c r="T58" s="14">
        <f t="shared" si="6"/>
        <v>-54000</v>
      </c>
      <c r="U58" s="14">
        <f t="shared" ref="U58" si="45">((Z58-1)+(AB58-1)+(AC58-1))*1000+AI58</f>
        <v>-1000</v>
      </c>
      <c r="V58" s="14">
        <f t="shared" si="9"/>
        <v>3000</v>
      </c>
      <c r="W58" s="14">
        <f t="shared" si="3"/>
        <v>46000</v>
      </c>
      <c r="X58" s="14"/>
      <c r="Y58" s="47" t="s">
        <v>9</v>
      </c>
      <c r="Z58" s="1">
        <f>IF(UPPER($X58)="BPEERA",0,Z54)</f>
        <v>0</v>
      </c>
      <c r="AA58" s="1"/>
      <c r="AB58" s="1">
        <f>IF(UPPER($X58)="BPEERC",0,AB54)</f>
        <v>1</v>
      </c>
      <c r="AC58" s="1">
        <f>IF(UPPER($X58)="BPEERD",0,AC54)</f>
        <v>1</v>
      </c>
      <c r="AD58" s="16">
        <v>0</v>
      </c>
      <c r="AE58" s="17"/>
      <c r="AF58" s="13"/>
      <c r="AG58" s="51"/>
      <c r="AH58" s="51">
        <v>0</v>
      </c>
      <c r="AI58" s="55">
        <f t="shared" si="2"/>
        <v>0</v>
      </c>
      <c r="AJ58" s="28">
        <v>0</v>
      </c>
    </row>
    <row r="59" spans="1:36" ht="1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t="s">
        <v>47</v>
      </c>
      <c r="N59" t="s">
        <v>10</v>
      </c>
      <c r="O59" s="13">
        <v>3</v>
      </c>
      <c r="P59" s="13"/>
      <c r="Q59" s="13">
        <f t="shared" si="4"/>
        <v>30</v>
      </c>
      <c r="R59" s="14">
        <f t="shared" si="5"/>
        <v>60000</v>
      </c>
      <c r="S59" s="13">
        <f>Z59*Q57+AA59*Q58+AC59*Q56</f>
        <v>50</v>
      </c>
      <c r="T59" s="14">
        <f t="shared" si="6"/>
        <v>-50000</v>
      </c>
      <c r="U59" s="14">
        <f t="shared" ref="U59" si="46">((Z59-1)+(AA59-1)+(AC59-1))*1000+AI59</f>
        <v>-1000</v>
      </c>
      <c r="V59" s="14">
        <f t="shared" si="9"/>
        <v>9000</v>
      </c>
      <c r="W59" s="14">
        <f t="shared" si="3"/>
        <v>95000</v>
      </c>
      <c r="X59" s="14"/>
      <c r="Y59" s="47" t="s">
        <v>10</v>
      </c>
      <c r="Z59" s="1">
        <f>IF(UPPER($X59)="CPEERA",0,Z55)</f>
        <v>1</v>
      </c>
      <c r="AA59" s="1">
        <f>IF(UPPER($X59)="CPEERB",0,AA55)</f>
        <v>1</v>
      </c>
      <c r="AB59" s="1"/>
      <c r="AC59" s="1">
        <f>IF(UPPER($X59)="CPEERD",0,AC55)</f>
        <v>0</v>
      </c>
      <c r="AD59" s="16"/>
      <c r="AE59" s="17">
        <v>0</v>
      </c>
      <c r="AF59" s="13"/>
      <c r="AG59" s="51"/>
      <c r="AH59" s="51">
        <v>0</v>
      </c>
      <c r="AI59" s="55">
        <f t="shared" si="2"/>
        <v>0</v>
      </c>
      <c r="AJ59" s="28">
        <v>0</v>
      </c>
    </row>
    <row r="60" spans="1:36" ht="13" thickBo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3" t="s">
        <v>47</v>
      </c>
      <c r="N60" s="3" t="s">
        <v>11</v>
      </c>
      <c r="O60" s="13">
        <v>3</v>
      </c>
      <c r="P60" s="20"/>
      <c r="Q60" s="20">
        <f t="shared" si="4"/>
        <v>30</v>
      </c>
      <c r="R60" s="21">
        <f t="shared" si="5"/>
        <v>60000</v>
      </c>
      <c r="S60" s="20">
        <f>Z60*Q57+AA60*Q58+AB60*Q59</f>
        <v>50</v>
      </c>
      <c r="T60" s="21">
        <f t="shared" si="6"/>
        <v>-50000</v>
      </c>
      <c r="U60" s="21">
        <f t="shared" ref="U60" si="47">((Z60-1)+(AA60-1)+(AB60-1))*1000+AI60</f>
        <v>-1000</v>
      </c>
      <c r="V60" s="52">
        <f t="shared" si="9"/>
        <v>9000</v>
      </c>
      <c r="W60" s="52">
        <f t="shared" si="3"/>
        <v>69000</v>
      </c>
      <c r="X60" s="21"/>
      <c r="Y60" s="48" t="s">
        <v>11</v>
      </c>
      <c r="Z60" s="54">
        <f>IF(UPPER($X60)="DPEERA",0,Z56)</f>
        <v>1</v>
      </c>
      <c r="AA60" s="54">
        <f>IF(UPPER($X60)="DPEERB",0,AA56)</f>
        <v>1</v>
      </c>
      <c r="AB60" s="54">
        <f>IF(UPPER($X60)="DPEERC",0,AB56)</f>
        <v>0</v>
      </c>
      <c r="AC60" s="54"/>
      <c r="AD60" s="24"/>
      <c r="AE60" s="25">
        <v>0</v>
      </c>
      <c r="AF60" s="20"/>
      <c r="AG60" s="51"/>
      <c r="AH60" s="51">
        <v>0</v>
      </c>
      <c r="AI60" s="55">
        <f t="shared" si="2"/>
        <v>0</v>
      </c>
      <c r="AJ60" s="28">
        <v>0</v>
      </c>
    </row>
    <row r="61" spans="1:36" ht="1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t="s">
        <v>48</v>
      </c>
      <c r="N61" t="s">
        <v>8</v>
      </c>
      <c r="O61" s="13">
        <v>3</v>
      </c>
      <c r="P61" s="13"/>
      <c r="Q61" s="13">
        <f t="shared" si="4"/>
        <v>24</v>
      </c>
      <c r="R61" s="14">
        <f t="shared" si="5"/>
        <v>48000</v>
      </c>
      <c r="S61" s="13">
        <f>AA61*Q58+AB61*Q59+AC61*Q60</f>
        <v>30</v>
      </c>
      <c r="T61" s="14">
        <f t="shared" si="6"/>
        <v>-30000</v>
      </c>
      <c r="U61" s="14">
        <f t="shared" ref="U61" si="48">((AA61-1)+(AB61-1)+(AC61-1))*1000+AI61</f>
        <v>-2000</v>
      </c>
      <c r="V61" s="14">
        <f t="shared" si="9"/>
        <v>16000</v>
      </c>
      <c r="W61" s="14">
        <f t="shared" si="3"/>
        <v>66000</v>
      </c>
      <c r="X61" s="14"/>
      <c r="Y61" s="47" t="s">
        <v>8</v>
      </c>
      <c r="Z61" s="53"/>
      <c r="AA61" s="1">
        <f>IF(UPPER($X61)="APEERB",0,AA57)</f>
        <v>0</v>
      </c>
      <c r="AB61" s="1">
        <f>IF(UPPER($X61)="APEERC",0,AB57)</f>
        <v>1</v>
      </c>
      <c r="AC61" s="1">
        <f>IF(UPPER($X61)="APEERD",0,AC57)</f>
        <v>0</v>
      </c>
      <c r="AD61" s="16">
        <v>0</v>
      </c>
      <c r="AE61" s="17"/>
      <c r="AF61" s="13"/>
      <c r="AG61" s="51"/>
      <c r="AH61" s="51">
        <v>0</v>
      </c>
      <c r="AI61" s="55">
        <f t="shared" si="2"/>
        <v>0</v>
      </c>
      <c r="AJ61" s="28">
        <v>0</v>
      </c>
    </row>
    <row r="62" spans="1:36" ht="1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t="s">
        <v>48</v>
      </c>
      <c r="N62" t="s">
        <v>9</v>
      </c>
      <c r="O62" s="13">
        <v>3</v>
      </c>
      <c r="P62" s="13"/>
      <c r="Q62" s="13">
        <f t="shared" si="4"/>
        <v>32</v>
      </c>
      <c r="R62" s="14">
        <f t="shared" si="5"/>
        <v>64000</v>
      </c>
      <c r="S62" s="13">
        <f>Z62*Q61+AB62*Q59+AC62*Q60</f>
        <v>60</v>
      </c>
      <c r="T62" s="14">
        <f t="shared" si="6"/>
        <v>-60000</v>
      </c>
      <c r="U62" s="14">
        <f t="shared" ref="U62" si="49">((Z62-1)+(AB62-1)+(AC62-1))*1000+AI62</f>
        <v>-1000</v>
      </c>
      <c r="V62" s="14">
        <f t="shared" si="9"/>
        <v>3000</v>
      </c>
      <c r="W62" s="14">
        <f t="shared" si="3"/>
        <v>49000</v>
      </c>
      <c r="X62" s="14"/>
      <c r="Y62" s="47" t="s">
        <v>9</v>
      </c>
      <c r="Z62" s="1">
        <f>IF(UPPER($X62)="BPEERA",0,Z58)</f>
        <v>0</v>
      </c>
      <c r="AA62" s="1"/>
      <c r="AB62" s="1">
        <f>IF(UPPER($X62)="BPEERC",0,AB58)</f>
        <v>1</v>
      </c>
      <c r="AC62" s="1">
        <f>IF(UPPER($X62)="BPEERD",0,AC58)</f>
        <v>1</v>
      </c>
      <c r="AD62" s="16">
        <v>0</v>
      </c>
      <c r="AE62" s="17"/>
      <c r="AF62" s="13"/>
      <c r="AG62" s="51"/>
      <c r="AH62" s="51">
        <v>0</v>
      </c>
      <c r="AI62" s="55">
        <f t="shared" si="2"/>
        <v>0</v>
      </c>
      <c r="AJ62" s="28">
        <v>0</v>
      </c>
    </row>
    <row r="63" spans="1:36" ht="1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t="s">
        <v>48</v>
      </c>
      <c r="N63" t="s">
        <v>10</v>
      </c>
      <c r="O63" s="13">
        <v>3</v>
      </c>
      <c r="P63" s="13"/>
      <c r="Q63" s="13">
        <f t="shared" si="4"/>
        <v>33</v>
      </c>
      <c r="R63" s="14">
        <f t="shared" si="5"/>
        <v>66000</v>
      </c>
      <c r="S63" s="13">
        <f>Z63*Q61+AA63*Q62+AC63*Q60</f>
        <v>56</v>
      </c>
      <c r="T63" s="14">
        <f t="shared" si="6"/>
        <v>-56000</v>
      </c>
      <c r="U63" s="14">
        <f t="shared" ref="U63" si="50">((Z63-1)+(AA63-1)+(AC63-1))*1000+AI63</f>
        <v>-1000</v>
      </c>
      <c r="V63" s="14">
        <f t="shared" si="9"/>
        <v>9000</v>
      </c>
      <c r="W63" s="14">
        <f t="shared" si="3"/>
        <v>104000</v>
      </c>
      <c r="X63" s="14"/>
      <c r="Y63" s="47" t="s">
        <v>10</v>
      </c>
      <c r="Z63" s="1">
        <f>IF(UPPER($X63)="CPEERA",0,Z59)</f>
        <v>1</v>
      </c>
      <c r="AA63" s="1">
        <f>IF(UPPER($X63)="CPEERB",0,AA59)</f>
        <v>1</v>
      </c>
      <c r="AB63" s="1"/>
      <c r="AC63" s="1">
        <f>IF(UPPER($X63)="CPEERD",0,AC59)</f>
        <v>0</v>
      </c>
      <c r="AD63" s="16"/>
      <c r="AE63" s="17">
        <v>0</v>
      </c>
      <c r="AF63" s="13"/>
      <c r="AG63" s="51"/>
      <c r="AH63" s="51">
        <v>0</v>
      </c>
      <c r="AI63" s="55">
        <f t="shared" si="2"/>
        <v>0</v>
      </c>
      <c r="AJ63" s="28">
        <v>0</v>
      </c>
    </row>
    <row r="64" spans="1:36" ht="13" thickBo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3" t="s">
        <v>48</v>
      </c>
      <c r="N64" s="3" t="s">
        <v>11</v>
      </c>
      <c r="O64" s="13">
        <v>3</v>
      </c>
      <c r="P64" s="20"/>
      <c r="Q64" s="20">
        <f t="shared" si="4"/>
        <v>33</v>
      </c>
      <c r="R64" s="21">
        <f t="shared" si="5"/>
        <v>66000</v>
      </c>
      <c r="S64" s="20">
        <f>Z64*Q61+AA64*Q62+AB64*Q63</f>
        <v>56</v>
      </c>
      <c r="T64" s="21">
        <f t="shared" si="6"/>
        <v>-56000</v>
      </c>
      <c r="U64" s="21">
        <f t="shared" ref="U64" si="51">((Z64-1)+(AA64-1)+(AB64-1))*1000+AI64</f>
        <v>-1000</v>
      </c>
      <c r="V64" s="52">
        <f t="shared" si="9"/>
        <v>9000</v>
      </c>
      <c r="W64" s="52">
        <f t="shared" si="3"/>
        <v>78000</v>
      </c>
      <c r="X64" s="21"/>
      <c r="Y64" s="48" t="s">
        <v>11</v>
      </c>
      <c r="Z64" s="54">
        <f>IF(UPPER($X64)="DPEERA",0,Z60)</f>
        <v>1</v>
      </c>
      <c r="AA64" s="54">
        <f>IF(UPPER($X64)="DPEERB",0,AA60)</f>
        <v>1</v>
      </c>
      <c r="AB64" s="54">
        <f>IF(UPPER($X64)="DPEERC",0,AB60)</f>
        <v>0</v>
      </c>
      <c r="AC64" s="54"/>
      <c r="AD64" s="24"/>
      <c r="AE64" s="25">
        <v>0</v>
      </c>
      <c r="AF64" s="20"/>
      <c r="AG64" s="51"/>
      <c r="AH64" s="51">
        <v>0</v>
      </c>
      <c r="AI64" s="55">
        <f t="shared" si="2"/>
        <v>0</v>
      </c>
      <c r="AJ64" s="28">
        <v>0</v>
      </c>
    </row>
    <row r="65" spans="1:35" ht="12">
      <c r="A65" s="56" t="s">
        <v>49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Z65" s="2"/>
      <c r="AC65" s="1"/>
      <c r="AD65" s="2"/>
      <c r="AH65" s="41"/>
      <c r="AI65" s="41"/>
    </row>
    <row r="66" spans="1:35" ht="1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Z66" s="2"/>
      <c r="AD66" s="2"/>
      <c r="AH66" s="41"/>
      <c r="AI66" s="41"/>
    </row>
    <row r="67" spans="1:35" ht="1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Z67" s="2"/>
      <c r="AD67" s="2"/>
      <c r="AH67" s="41"/>
      <c r="AI67" s="41"/>
    </row>
    <row r="68" spans="1:35" ht="1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Z68" s="2"/>
      <c r="AD68" s="2"/>
      <c r="AH68" s="41"/>
      <c r="AI68" s="41"/>
    </row>
    <row r="69" spans="1:35" ht="12">
      <c r="Z69" s="2"/>
      <c r="AD69" s="2"/>
      <c r="AH69" s="41"/>
      <c r="AI69" s="41"/>
    </row>
    <row r="70" spans="1:35" ht="12">
      <c r="Z70" s="2"/>
      <c r="AD70" s="2"/>
      <c r="AH70" s="41"/>
      <c r="AI70" s="41"/>
    </row>
    <row r="71" spans="1:35" ht="12">
      <c r="AH71" s="41"/>
      <c r="AI71" s="41"/>
    </row>
    <row r="72" spans="1:35" ht="12">
      <c r="AH72" s="41"/>
      <c r="AI72" s="41"/>
    </row>
    <row r="73" spans="1:35" ht="12">
      <c r="AH73" s="41"/>
      <c r="AI73" s="41"/>
    </row>
    <row r="74" spans="1:35" ht="12">
      <c r="AH74" s="41"/>
      <c r="AI74" s="41"/>
    </row>
    <row r="75" spans="1:35" ht="12">
      <c r="AH75" s="41"/>
      <c r="AI75" s="41"/>
    </row>
    <row r="76" spans="1:35" ht="12">
      <c r="AH76" s="41"/>
      <c r="AI76" s="41"/>
    </row>
    <row r="77" spans="1:35" ht="12">
      <c r="AH77" s="41"/>
      <c r="AI77" s="41"/>
    </row>
    <row r="78" spans="1:35" ht="12">
      <c r="AH78" s="41"/>
      <c r="AI78" s="41"/>
    </row>
    <row r="79" spans="1:35" ht="12">
      <c r="AH79" s="41"/>
      <c r="AI79" s="41"/>
    </row>
    <row r="80" spans="1:35" ht="12">
      <c r="AH80" s="41"/>
      <c r="AI80" s="41"/>
    </row>
    <row r="81" spans="34:35" ht="12">
      <c r="AH81" s="41"/>
      <c r="AI81" s="41"/>
    </row>
    <row r="82" spans="34:35" ht="12">
      <c r="AH82" s="41"/>
      <c r="AI82" s="41"/>
    </row>
    <row r="83" spans="34:35" ht="12">
      <c r="AH83" s="41"/>
      <c r="AI83" s="41"/>
    </row>
    <row r="84" spans="34:35" ht="12">
      <c r="AH84" s="41"/>
      <c r="AI84" s="41"/>
    </row>
    <row r="85" spans="34:35" ht="12">
      <c r="AH85" s="41"/>
      <c r="AI85" s="41"/>
    </row>
    <row r="86" spans="34:35" ht="12">
      <c r="AH86" s="41"/>
      <c r="AI86" s="41"/>
    </row>
    <row r="87" spans="34:35" ht="12">
      <c r="AH87" s="41"/>
      <c r="AI87" s="41"/>
    </row>
    <row r="88" spans="34:35" ht="12">
      <c r="AH88" s="41"/>
      <c r="AI88" s="41"/>
    </row>
    <row r="89" spans="34:35" ht="12">
      <c r="AH89" s="41"/>
      <c r="AI89" s="41"/>
    </row>
    <row r="90" spans="34:35" ht="12">
      <c r="AH90" s="41"/>
      <c r="AI90" s="41"/>
    </row>
    <row r="91" spans="34:35" ht="12">
      <c r="AH91" s="41"/>
      <c r="AI91" s="41"/>
    </row>
    <row r="92" spans="34:35" ht="12">
      <c r="AH92" s="41"/>
      <c r="AI92" s="41"/>
    </row>
    <row r="93" spans="34:35" ht="12"/>
    <row r="94" spans="34:35" ht="12"/>
    <row r="95" spans="34:35" ht="12"/>
    <row r="96" spans="34:35" ht="12"/>
    <row r="97" ht="12"/>
    <row r="98" ht="12"/>
  </sheetData>
  <customSheetViews>
    <customSheetView guid="{CA93821F-5418-11D4-BD2D-0800460844F7}" showRuler="0">
      <selection activeCell="S13" sqref="S13"/>
    </customSheetView>
  </customSheetViews>
  <mergeCells count="69">
    <mergeCell ref="AC5:AC12"/>
    <mergeCell ref="AH11:AI11"/>
    <mergeCell ref="AD1:AD12"/>
    <mergeCell ref="AE1:AE12"/>
    <mergeCell ref="Y3:AC4"/>
    <mergeCell ref="Y5:Y12"/>
    <mergeCell ref="Z5:Z12"/>
    <mergeCell ref="AA5:AA12"/>
    <mergeCell ref="AB5:AB12"/>
    <mergeCell ref="V5:V12"/>
    <mergeCell ref="W5:W12"/>
    <mergeCell ref="X5:X12"/>
    <mergeCell ref="R2:R12"/>
    <mergeCell ref="U5:U12"/>
    <mergeCell ref="Q5:Q12"/>
    <mergeCell ref="S5:S12"/>
    <mergeCell ref="T5:T12"/>
    <mergeCell ref="A25:L25"/>
    <mergeCell ref="A21:L21"/>
    <mergeCell ref="A22:L22"/>
    <mergeCell ref="M5:M12"/>
    <mergeCell ref="N5:N12"/>
    <mergeCell ref="O5:O12"/>
    <mergeCell ref="P5:P12"/>
    <mergeCell ref="A23:L23"/>
    <mergeCell ref="A24:L24"/>
    <mergeCell ref="A30:L30"/>
    <mergeCell ref="A31:L31"/>
    <mergeCell ref="A29:L29"/>
    <mergeCell ref="A26:L26"/>
    <mergeCell ref="A27:L27"/>
    <mergeCell ref="A28:L28"/>
    <mergeCell ref="A36:L36"/>
    <mergeCell ref="A37:L37"/>
    <mergeCell ref="A38:L38"/>
    <mergeCell ref="A39:L39"/>
    <mergeCell ref="A32:L32"/>
    <mergeCell ref="A33:L33"/>
    <mergeCell ref="A34:L34"/>
    <mergeCell ref="A35:L35"/>
    <mergeCell ref="A44:L44"/>
    <mergeCell ref="A45:L45"/>
    <mergeCell ref="A46:L46"/>
    <mergeCell ref="A47:L47"/>
    <mergeCell ref="A40:L40"/>
    <mergeCell ref="A41:L41"/>
    <mergeCell ref="A42:L42"/>
    <mergeCell ref="A43:L43"/>
    <mergeCell ref="A52:L52"/>
    <mergeCell ref="A53:L53"/>
    <mergeCell ref="A54:L54"/>
    <mergeCell ref="A55:L55"/>
    <mergeCell ref="A48:L48"/>
    <mergeCell ref="A49:L49"/>
    <mergeCell ref="A50:L50"/>
    <mergeCell ref="A51:L51"/>
    <mergeCell ref="A60:L60"/>
    <mergeCell ref="A61:L61"/>
    <mergeCell ref="A66:L66"/>
    <mergeCell ref="A67:L67"/>
    <mergeCell ref="A56:L56"/>
    <mergeCell ref="A57:L57"/>
    <mergeCell ref="A58:L58"/>
    <mergeCell ref="A59:L59"/>
    <mergeCell ref="A68:L68"/>
    <mergeCell ref="A62:L62"/>
    <mergeCell ref="A63:L63"/>
    <mergeCell ref="A64:L64"/>
    <mergeCell ref="A65:L65"/>
  </mergeCells>
  <phoneticPr fontId="0" type="noConversion"/>
  <conditionalFormatting sqref="B2:K11">
    <cfRule type="cellIs" dxfId="7" priority="0" stopIfTrue="1" operator="equal">
      <formula>"A"</formula>
    </cfRule>
    <cfRule type="cellIs" dxfId="6" priority="0" stopIfTrue="1" operator="equal">
      <formula>"B"</formula>
    </cfRule>
    <cfRule type="cellIs" dxfId="5" priority="0" stopIfTrue="1" operator="equal">
      <formula>"C"</formula>
    </cfRule>
  </conditionalFormatting>
  <conditionalFormatting sqref="AC65 Z13:AC64">
    <cfRule type="cellIs" dxfId="4" priority="0" stopIfTrue="1" operator="equal">
      <formula>0</formula>
    </cfRule>
    <cfRule type="cellIs" dxfId="3" priority="0" stopIfTrue="1" operator="equal">
      <formula>-1</formula>
    </cfRule>
  </conditionalFormatting>
  <conditionalFormatting sqref="O13:P70">
    <cfRule type="cellIs" dxfId="2" priority="0" stopIfTrue="1" operator="equal">
      <formula>0</formula>
    </cfRule>
  </conditionalFormatting>
  <conditionalFormatting sqref="AH65:AI69">
    <cfRule type="cellIs" dxfId="1" priority="0" stopIfTrue="1" operator="equal">
      <formula>0</formula>
    </cfRule>
    <cfRule type="cellIs" dxfId="0" priority="0" stopIfTrue="1" operator="notEqual">
      <formula>0</formula>
    </cfRule>
  </conditionalFormatting>
  <pageMargins left="0.75" right="0.75" top="1" bottom="1" header="0.5" footer="0.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"/>
  <sheetViews>
    <sheetView workbookViewId="0">
      <selection activeCell="N4" sqref="N4"/>
    </sheetView>
  </sheetViews>
  <sheetFormatPr baseColWidth="10" defaultColWidth="8.83203125" defaultRowHeight="12"/>
  <sheetData/>
  <customSheetViews>
    <customSheetView guid="{CA93821F-5418-11D4-BD2D-0800460844F7}" showRuler="0"/>
  </customSheetViews>
  <phoneticPr fontId="0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GameBoard</vt:lpstr>
      <vt:lpstr>Rules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B. Norton</dc:creator>
  <cp:lastModifiedBy>wbn</cp:lastModifiedBy>
  <dcterms:created xsi:type="dcterms:W3CDTF">2000-03-17T21:39:45Z</dcterms:created>
  <dcterms:modified xsi:type="dcterms:W3CDTF">2010-08-11T11:26:06Z</dcterms:modified>
</cp:coreProperties>
</file>